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en_skoroszyt" defaultThemeVersion="124226"/>
  <bookViews>
    <workbookView xWindow="240" yWindow="1008" windowWidth="14808" windowHeight="7116" tabRatio="798"/>
  </bookViews>
  <sheets>
    <sheet name="Mikropale i gwoździe SAS i ANP" sheetId="1" r:id="rId1"/>
  </sheets>
  <definedNames>
    <definedName name="_xlnm.Print_Area" localSheetId="0">'Mikropale i gwoździe SAS i ANP'!$A$1:$I$129</definedName>
  </definedNames>
  <calcPr calcId="145621"/>
</workbook>
</file>

<file path=xl/calcChain.xml><?xml version="1.0" encoding="utf-8"?>
<calcChain xmlns="http://schemas.openxmlformats.org/spreadsheetml/2006/main">
  <c r="E95" i="1" l="1"/>
  <c r="E94" i="1"/>
  <c r="E93" i="1"/>
  <c r="G107" i="1" l="1"/>
  <c r="G106" i="1"/>
  <c r="G62" i="1"/>
  <c r="B23" i="1"/>
  <c r="C23" i="1"/>
  <c r="B21" i="1"/>
  <c r="C21" i="1"/>
  <c r="B19" i="1"/>
  <c r="C19" i="1"/>
  <c r="B17" i="1"/>
  <c r="C17" i="1"/>
  <c r="C29" i="1"/>
  <c r="C30" i="1"/>
  <c r="C31" i="1"/>
  <c r="C32" i="1"/>
  <c r="C33" i="1"/>
  <c r="C34" i="1"/>
  <c r="C35" i="1"/>
  <c r="C36" i="1"/>
  <c r="C37" i="1"/>
  <c r="C38" i="1"/>
  <c r="C28" i="1"/>
  <c r="C27" i="1"/>
  <c r="C26" i="1"/>
  <c r="C25" i="1"/>
  <c r="C16" i="1"/>
  <c r="C18" i="1"/>
  <c r="C20" i="1"/>
  <c r="C22" i="1"/>
  <c r="C24" i="1"/>
  <c r="C15" i="1"/>
  <c r="B29" i="1"/>
  <c r="B30" i="1"/>
  <c r="B31" i="1"/>
  <c r="B32" i="1"/>
  <c r="B33" i="1"/>
  <c r="B34" i="1"/>
  <c r="B35" i="1"/>
  <c r="B36" i="1"/>
  <c r="B37" i="1"/>
  <c r="B38" i="1"/>
  <c r="B28" i="1"/>
  <c r="B27" i="1"/>
  <c r="B26" i="1"/>
  <c r="B25" i="1"/>
  <c r="B16" i="1"/>
  <c r="B18" i="1"/>
  <c r="B20" i="1"/>
  <c r="B22" i="1"/>
  <c r="B24" i="1"/>
  <c r="B15" i="1"/>
  <c r="G55" i="1"/>
  <c r="F93" i="1" l="1"/>
  <c r="F94" i="1"/>
  <c r="F95" i="1"/>
  <c r="G56" i="1"/>
  <c r="G58" i="1" s="1"/>
  <c r="G120" i="1" l="1"/>
  <c r="B95" i="1"/>
  <c r="B94" i="1"/>
  <c r="B93" i="1"/>
  <c r="G73" i="1"/>
  <c r="G117" i="1" s="1"/>
  <c r="G67" i="1" l="1"/>
  <c r="G95" i="1" l="1"/>
  <c r="G93" i="1"/>
  <c r="G94" i="1"/>
  <c r="G96" i="1" l="1"/>
  <c r="G108" i="1" l="1"/>
  <c r="G119" i="1" s="1"/>
  <c r="G110" i="1" l="1"/>
  <c r="G109" i="1"/>
  <c r="G118" i="1" l="1"/>
  <c r="G60" i="1" l="1"/>
  <c r="G59" i="1"/>
</calcChain>
</file>

<file path=xl/sharedStrings.xml><?xml version="1.0" encoding="utf-8"?>
<sst xmlns="http://schemas.openxmlformats.org/spreadsheetml/2006/main" count="227" uniqueCount="161">
  <si>
    <t>mm</t>
  </si>
  <si>
    <t>m</t>
  </si>
  <si>
    <t>kN</t>
  </si>
  <si>
    <t>NIE</t>
  </si>
  <si>
    <t>TAK</t>
  </si>
  <si>
    <t>Rodzaj gruntu</t>
  </si>
  <si>
    <t>[-]</t>
  </si>
  <si>
    <t>[kN]</t>
  </si>
  <si>
    <t>Charakter pracy</t>
  </si>
  <si>
    <t>wciskające</t>
  </si>
  <si>
    <t>Zastosowanie iniekcji wielokrotnej przez rurki iniekcyjne</t>
  </si>
  <si>
    <t>n =</t>
  </si>
  <si>
    <t>10 i więcej</t>
  </si>
  <si>
    <t>Współczynnik korelacyjny liczby badań</t>
  </si>
  <si>
    <t>Sekcja 1</t>
  </si>
  <si>
    <t>OW-1</t>
  </si>
  <si>
    <r>
      <t>E</t>
    </r>
    <r>
      <rPr>
        <vertAlign val="subscript"/>
        <sz val="9"/>
        <color theme="1"/>
        <rFont val="Century Gothic"/>
        <family val="2"/>
        <charset val="238"/>
      </rPr>
      <t>d</t>
    </r>
    <r>
      <rPr>
        <sz val="9"/>
        <color theme="1"/>
        <rFont val="Century Gothic"/>
        <family val="2"/>
        <charset val="238"/>
      </rPr>
      <t xml:space="preserve"> =</t>
    </r>
  </si>
  <si>
    <t>Średnica koronki wiertniczej</t>
  </si>
  <si>
    <r>
      <rPr>
        <sz val="9"/>
        <color theme="1"/>
        <rFont val="Symbol"/>
        <family val="1"/>
        <charset val="2"/>
      </rPr>
      <t>x</t>
    </r>
    <r>
      <rPr>
        <vertAlign val="subscript"/>
        <sz val="9"/>
        <color theme="1"/>
        <rFont val="Century Gothic"/>
        <family val="2"/>
        <charset val="238"/>
      </rPr>
      <t>3</t>
    </r>
    <r>
      <rPr>
        <sz val="9"/>
        <color theme="1"/>
        <rFont val="Century Gothic"/>
        <family val="2"/>
        <charset val="238"/>
      </rPr>
      <t xml:space="preserve"> =</t>
    </r>
  </si>
  <si>
    <t>Liczba badań gruntowych zastosowanych do obliczeń</t>
  </si>
  <si>
    <t>[kPa]</t>
  </si>
  <si>
    <t>Charakterystyczna siła uplastyczniająca</t>
  </si>
  <si>
    <r>
      <t>F</t>
    </r>
    <r>
      <rPr>
        <vertAlign val="subscript"/>
        <sz val="9"/>
        <color theme="1"/>
        <rFont val="Century Gothic"/>
        <family val="2"/>
        <charset val="238"/>
      </rPr>
      <t>yk</t>
    </r>
    <r>
      <rPr>
        <sz val="9"/>
        <color theme="1"/>
        <rFont val="Century Gothic"/>
        <family val="2"/>
        <charset val="238"/>
      </rPr>
      <t xml:space="preserve"> =</t>
    </r>
  </si>
  <si>
    <r>
      <rPr>
        <sz val="9"/>
        <color theme="1"/>
        <rFont val="Symbol"/>
        <family val="1"/>
        <charset val="2"/>
      </rPr>
      <t>g</t>
    </r>
    <r>
      <rPr>
        <vertAlign val="subscript"/>
        <sz val="9"/>
        <color theme="1"/>
        <rFont val="Century Gothic"/>
        <family val="2"/>
        <charset val="238"/>
      </rPr>
      <t>S</t>
    </r>
    <r>
      <rPr>
        <sz val="9"/>
        <color theme="1"/>
        <rFont val="Century Gothic"/>
        <family val="2"/>
        <charset val="238"/>
      </rPr>
      <t xml:space="preserve"> =</t>
    </r>
  </si>
  <si>
    <t>Współczynnik materiałowy</t>
  </si>
  <si>
    <t>1. CHARAKTERYSTYKA INWESTYCJI</t>
  </si>
  <si>
    <t>2. CHARAKTERYSTYKA OBCIĄŻENIA</t>
  </si>
  <si>
    <t>Obliczeniowa nośność zbrojenia</t>
  </si>
  <si>
    <t>Wykorzystanie nośności zbrojenia =</t>
  </si>
  <si>
    <t>Żwiry i pospółki, średnio zagęszczone</t>
  </si>
  <si>
    <t>Grunty spoiste, plastyczne</t>
  </si>
  <si>
    <t>Piaski drobne do grubych, średnio zagęszczone</t>
  </si>
  <si>
    <t>Warstwa nośna 1:</t>
  </si>
  <si>
    <t>Warstwa nośna 3:</t>
  </si>
  <si>
    <t>Warstwa nośna 2:</t>
  </si>
  <si>
    <t>Grunty spoiste, twardoplastyczne</t>
  </si>
  <si>
    <t>Grunty spoiste, zwarte</t>
  </si>
  <si>
    <r>
      <t>q</t>
    </r>
    <r>
      <rPr>
        <vertAlign val="subscript"/>
        <sz val="9"/>
        <color theme="1"/>
        <rFont val="Century Gothic"/>
        <family val="2"/>
        <charset val="238"/>
      </rPr>
      <t>s</t>
    </r>
    <r>
      <rPr>
        <sz val="9"/>
        <color theme="1"/>
        <rFont val="Century Gothic"/>
        <family val="2"/>
        <charset val="238"/>
      </rPr>
      <t xml:space="preserve"> [kPa]</t>
    </r>
  </si>
  <si>
    <t>Piaski drobne do grubych, bardzo zagęszczone</t>
  </si>
  <si>
    <t>Żwiry i pospółki, bardzo zagęszczone</t>
  </si>
  <si>
    <t>Rodzaj gruntu nośnego / miąższość warstwy</t>
  </si>
  <si>
    <t>4. CHARAKTERYSTYKA MIKROPALA</t>
  </si>
  <si>
    <t>5. CHARAKTERYSTYKA PODŁOŻA GRUNTOWEGO</t>
  </si>
  <si>
    <t>Warstwa</t>
  </si>
  <si>
    <r>
      <t>q</t>
    </r>
    <r>
      <rPr>
        <vertAlign val="subscript"/>
        <sz val="9"/>
        <color theme="1"/>
        <rFont val="Century Gothic"/>
        <family val="2"/>
        <charset val="238"/>
      </rPr>
      <t>sk</t>
    </r>
  </si>
  <si>
    <t>a</t>
  </si>
  <si>
    <r>
      <t>R</t>
    </r>
    <r>
      <rPr>
        <vertAlign val="subscript"/>
        <sz val="9"/>
        <color theme="1"/>
        <rFont val="Century Gothic"/>
        <family val="2"/>
        <charset val="238"/>
      </rPr>
      <t>k</t>
    </r>
  </si>
  <si>
    <r>
      <rPr>
        <sz val="9"/>
        <color theme="1"/>
        <rFont val="Symbol"/>
        <family val="1"/>
        <charset val="2"/>
      </rPr>
      <t>g</t>
    </r>
    <r>
      <rPr>
        <vertAlign val="subscript"/>
        <sz val="9"/>
        <color theme="1"/>
        <rFont val="Century Gothic"/>
        <family val="2"/>
        <charset val="238"/>
      </rPr>
      <t>R</t>
    </r>
    <r>
      <rPr>
        <sz val="9"/>
        <color theme="1"/>
        <rFont val="Century Gothic"/>
        <family val="2"/>
        <charset val="238"/>
      </rPr>
      <t xml:space="preserve"> =</t>
    </r>
  </si>
  <si>
    <r>
      <t>R</t>
    </r>
    <r>
      <rPr>
        <vertAlign val="subscript"/>
        <sz val="9"/>
        <color theme="1"/>
        <rFont val="Century Gothic"/>
        <family val="2"/>
        <charset val="238"/>
      </rPr>
      <t>d</t>
    </r>
    <r>
      <rPr>
        <sz val="9"/>
        <color theme="1"/>
        <rFont val="Century Gothic"/>
        <family val="2"/>
        <charset val="238"/>
      </rPr>
      <t xml:space="preserve"> = </t>
    </r>
  </si>
  <si>
    <r>
      <t>R</t>
    </r>
    <r>
      <rPr>
        <vertAlign val="subscript"/>
        <sz val="9"/>
        <color theme="1"/>
        <rFont val="Century Gothic"/>
        <family val="2"/>
        <charset val="238"/>
      </rPr>
      <t>d</t>
    </r>
    <r>
      <rPr>
        <sz val="9"/>
        <color theme="1"/>
        <rFont val="Century Gothic"/>
        <family val="2"/>
        <charset val="238"/>
      </rPr>
      <t xml:space="preserve"> = R</t>
    </r>
    <r>
      <rPr>
        <vertAlign val="subscript"/>
        <sz val="9"/>
        <color theme="1"/>
        <rFont val="Century Gothic"/>
        <family val="2"/>
        <charset val="238"/>
      </rPr>
      <t>k</t>
    </r>
    <r>
      <rPr>
        <sz val="9"/>
        <color theme="1"/>
        <rFont val="Century Gothic"/>
        <family val="2"/>
        <charset val="238"/>
      </rPr>
      <t xml:space="preserve"> / (</t>
    </r>
    <r>
      <rPr>
        <sz val="9"/>
        <color theme="1"/>
        <rFont val="Symbol"/>
        <family val="1"/>
        <charset val="2"/>
      </rPr>
      <t>x</t>
    </r>
    <r>
      <rPr>
        <vertAlign val="subscript"/>
        <sz val="9"/>
        <color theme="1"/>
        <rFont val="Century Gothic"/>
        <family val="2"/>
        <charset val="238"/>
      </rPr>
      <t>3</t>
    </r>
    <r>
      <rPr>
        <sz val="9"/>
        <color theme="1"/>
        <rFont val="Century Gothic"/>
        <family val="2"/>
        <charset val="238"/>
      </rPr>
      <t xml:space="preserve"> × </t>
    </r>
    <r>
      <rPr>
        <sz val="9"/>
        <color theme="1"/>
        <rFont val="Symbol"/>
        <family val="1"/>
        <charset val="2"/>
      </rPr>
      <t>g</t>
    </r>
    <r>
      <rPr>
        <vertAlign val="subscript"/>
        <sz val="9"/>
        <color theme="1"/>
        <rFont val="Century Gothic"/>
        <family val="2"/>
        <charset val="238"/>
      </rPr>
      <t>R</t>
    </r>
    <r>
      <rPr>
        <sz val="9"/>
        <color theme="1"/>
        <rFont val="Century Gothic"/>
        <family val="2"/>
        <charset val="238"/>
      </rPr>
      <t xml:space="preserve">) = </t>
    </r>
  </si>
  <si>
    <t>Warunek nośności mikropala w gruncie =</t>
  </si>
  <si>
    <t>Wykorzystanie nośności mikropala w gruncie =</t>
  </si>
  <si>
    <r>
      <t xml:space="preserve">[1]. </t>
    </r>
    <r>
      <rPr>
        <i/>
        <sz val="9"/>
        <color theme="1"/>
        <rFont val="Century Gothic"/>
        <family val="2"/>
        <charset val="238"/>
      </rPr>
      <t>Jarominiak A., Lekkie konstrukcje oporowe, Warszawa 2000, ISBN: 83-206-1280-2.</t>
    </r>
  </si>
  <si>
    <r>
      <t xml:space="preserve">[2]. </t>
    </r>
    <r>
      <rPr>
        <i/>
        <sz val="9"/>
        <color theme="1"/>
        <rFont val="Century Gothic"/>
        <family val="2"/>
        <charset val="238"/>
      </rPr>
      <t>Recommendations on Piling (EA-Pfähle). Berlin 2014. ISBN: 978-3-433-03018-9.</t>
    </r>
  </si>
  <si>
    <t>[3]. PN-EN 1990. Eurokod. Podstawy projektowania konstrukcji.</t>
  </si>
  <si>
    <t>[4]. PN-EN 1992-1-1. Eurokod 2. Projektowanie konstrukcji z betonu. Reguły ogólne i reguły dla budynków.</t>
  </si>
  <si>
    <t>[5]. PN-EN 1997-1. Eurokod 7. Projektowanie geotechniczne. Zasady ogólne.</t>
  </si>
  <si>
    <r>
      <t>L</t>
    </r>
    <r>
      <rPr>
        <vertAlign val="subscript"/>
        <sz val="9"/>
        <color theme="1"/>
        <rFont val="Century Gothic"/>
        <family val="2"/>
        <charset val="238"/>
      </rPr>
      <t>w</t>
    </r>
    <r>
      <rPr>
        <sz val="9"/>
        <color theme="1"/>
        <rFont val="Century Gothic"/>
        <family val="2"/>
        <charset val="238"/>
      </rPr>
      <t xml:space="preserve"> =</t>
    </r>
  </si>
  <si>
    <r>
      <t>L</t>
    </r>
    <r>
      <rPr>
        <vertAlign val="subscript"/>
        <sz val="9"/>
        <color theme="1"/>
        <rFont val="Century Gothic"/>
        <family val="2"/>
        <charset val="238"/>
      </rPr>
      <t>nn</t>
    </r>
    <r>
      <rPr>
        <sz val="9"/>
        <color theme="1"/>
        <rFont val="Century Gothic"/>
        <family val="2"/>
        <charset val="238"/>
      </rPr>
      <t xml:space="preserve"> =</t>
    </r>
  </si>
  <si>
    <r>
      <t>L</t>
    </r>
    <r>
      <rPr>
        <vertAlign val="subscript"/>
        <sz val="9"/>
        <color theme="1"/>
        <rFont val="Century Gothic"/>
        <family val="2"/>
        <charset val="238"/>
      </rPr>
      <t>zw</t>
    </r>
    <r>
      <rPr>
        <sz val="9"/>
        <color theme="1"/>
        <rFont val="Century Gothic"/>
        <family val="2"/>
        <charset val="238"/>
      </rPr>
      <t xml:space="preserve"> =</t>
    </r>
  </si>
  <si>
    <r>
      <t>L</t>
    </r>
    <r>
      <rPr>
        <vertAlign val="subscript"/>
        <sz val="9"/>
        <color theme="1"/>
        <rFont val="Century Gothic"/>
        <family val="2"/>
        <charset val="238"/>
      </rPr>
      <t>tot</t>
    </r>
    <r>
      <rPr>
        <sz val="9"/>
        <color theme="1"/>
        <rFont val="Century Gothic"/>
        <family val="2"/>
        <charset val="238"/>
      </rPr>
      <t xml:space="preserve"> = L</t>
    </r>
    <r>
      <rPr>
        <vertAlign val="subscript"/>
        <sz val="9"/>
        <color theme="1"/>
        <rFont val="Century Gothic"/>
        <family val="2"/>
        <charset val="238"/>
      </rPr>
      <t>b</t>
    </r>
    <r>
      <rPr>
        <sz val="9"/>
        <color theme="1"/>
        <rFont val="Century Gothic"/>
        <family val="2"/>
        <charset val="238"/>
      </rPr>
      <t xml:space="preserve"> + L</t>
    </r>
    <r>
      <rPr>
        <vertAlign val="subscript"/>
        <sz val="9"/>
        <color theme="1"/>
        <rFont val="Century Gothic"/>
        <family val="2"/>
        <charset val="238"/>
      </rPr>
      <t>zw</t>
    </r>
    <r>
      <rPr>
        <sz val="9"/>
        <color theme="1"/>
        <rFont val="Century Gothic"/>
        <family val="2"/>
        <charset val="238"/>
      </rPr>
      <t xml:space="preserve"> + L</t>
    </r>
    <r>
      <rPr>
        <vertAlign val="subscript"/>
        <sz val="9"/>
        <color theme="1"/>
        <rFont val="Century Gothic"/>
        <family val="2"/>
        <charset val="238"/>
      </rPr>
      <t>w</t>
    </r>
    <r>
      <rPr>
        <sz val="9"/>
        <color theme="1"/>
        <rFont val="Century Gothic"/>
        <family val="2"/>
        <charset val="238"/>
      </rPr>
      <t xml:space="preserve"> + L</t>
    </r>
    <r>
      <rPr>
        <vertAlign val="subscript"/>
        <sz val="9"/>
        <color theme="1"/>
        <rFont val="Century Gothic"/>
        <family val="2"/>
        <charset val="238"/>
      </rPr>
      <t>nn</t>
    </r>
    <r>
      <rPr>
        <sz val="9"/>
        <color theme="1"/>
        <rFont val="Century Gothic"/>
        <family val="2"/>
        <charset val="238"/>
      </rPr>
      <t xml:space="preserve"> =</t>
    </r>
  </si>
  <si>
    <r>
      <t>R</t>
    </r>
    <r>
      <rPr>
        <vertAlign val="subscript"/>
        <sz val="9"/>
        <color theme="1"/>
        <rFont val="Century Gothic"/>
        <family val="2"/>
        <charset val="238"/>
      </rPr>
      <t>id</t>
    </r>
    <r>
      <rPr>
        <sz val="9"/>
        <color theme="1"/>
        <rFont val="Century Gothic"/>
        <family val="2"/>
        <charset val="238"/>
      </rPr>
      <t xml:space="preserve"> = F</t>
    </r>
    <r>
      <rPr>
        <vertAlign val="subscript"/>
        <sz val="9"/>
        <color theme="1"/>
        <rFont val="Century Gothic"/>
        <family val="2"/>
        <charset val="238"/>
      </rPr>
      <t>yk</t>
    </r>
    <r>
      <rPr>
        <sz val="9"/>
        <color theme="1"/>
        <rFont val="Century Gothic"/>
        <family val="2"/>
        <charset val="238"/>
      </rPr>
      <t xml:space="preserve"> / </t>
    </r>
    <r>
      <rPr>
        <sz val="9"/>
        <color theme="1"/>
        <rFont val="Symbol"/>
        <family val="1"/>
        <charset val="2"/>
      </rPr>
      <t>g</t>
    </r>
    <r>
      <rPr>
        <vertAlign val="subscript"/>
        <sz val="9"/>
        <color theme="1"/>
        <rFont val="Century Gothic"/>
        <family val="2"/>
        <charset val="238"/>
      </rPr>
      <t>s</t>
    </r>
    <r>
      <rPr>
        <sz val="9"/>
        <color theme="1"/>
        <rFont val="Century Gothic"/>
        <family val="2"/>
        <charset val="238"/>
      </rPr>
      <t xml:space="preserve"> =</t>
    </r>
  </si>
  <si>
    <r>
      <t>R</t>
    </r>
    <r>
      <rPr>
        <vertAlign val="subscript"/>
        <sz val="9"/>
        <color theme="1"/>
        <rFont val="Century Gothic"/>
        <family val="2"/>
        <charset val="238"/>
      </rPr>
      <t>id</t>
    </r>
    <r>
      <rPr>
        <sz val="9"/>
        <color theme="1"/>
        <rFont val="Century Gothic"/>
        <family val="2"/>
        <charset val="238"/>
      </rPr>
      <t xml:space="preserve"> = </t>
    </r>
  </si>
  <si>
    <t>Tablica NA.2 [4]</t>
  </si>
  <si>
    <t>Tablica NA.2 [5]</t>
  </si>
  <si>
    <r>
      <t xml:space="preserve">NOŚNOŚĆ GRANICZNA MIKROPALA </t>
    </r>
    <r>
      <rPr>
        <b/>
        <sz val="9"/>
        <color theme="1"/>
        <rFont val="Symbol"/>
        <family val="1"/>
        <charset val="2"/>
      </rPr>
      <t>S</t>
    </r>
    <r>
      <rPr>
        <b/>
        <sz val="9"/>
        <color theme="1"/>
        <rFont val="Century Gothic"/>
        <family val="2"/>
        <charset val="238"/>
      </rPr>
      <t>R</t>
    </r>
    <r>
      <rPr>
        <b/>
        <vertAlign val="subscript"/>
        <sz val="9"/>
        <color theme="1"/>
        <rFont val="Century Gothic"/>
        <family val="2"/>
        <charset val="238"/>
      </rPr>
      <t>k</t>
    </r>
    <r>
      <rPr>
        <b/>
        <sz val="9"/>
        <color theme="1"/>
        <rFont val="Century Gothic"/>
        <family val="2"/>
        <charset val="238"/>
      </rPr>
      <t xml:space="preserve"> =</t>
    </r>
  </si>
  <si>
    <t>Tablica A.10 [5]</t>
  </si>
  <si>
    <t>Zaleca się przyjmowanie długości wolnej w zakresie miedzy 2.5 a 4.0 m</t>
  </si>
  <si>
    <t>Zbrojenie =</t>
  </si>
  <si>
    <t>Typ żerdzi</t>
  </si>
  <si>
    <t>Średnica i rodzaj zastosowanego zbrojenia</t>
  </si>
  <si>
    <t>A [mm2]</t>
  </si>
  <si>
    <t>Ftk [kN]</t>
  </si>
  <si>
    <t>Fyk [kN]</t>
  </si>
  <si>
    <t>Pole przekroju</t>
  </si>
  <si>
    <t>A =</t>
  </si>
  <si>
    <r>
      <t>mm</t>
    </r>
    <r>
      <rPr>
        <b/>
        <vertAlign val="superscript"/>
        <sz val="9"/>
        <color theme="1"/>
        <rFont val="Century Gothic"/>
        <family val="2"/>
        <charset val="238"/>
      </rPr>
      <t>2</t>
    </r>
  </si>
  <si>
    <t>Obliczeniowa siła osiowa</t>
  </si>
  <si>
    <t>3. DOBÓR ZBROJENIA</t>
  </si>
  <si>
    <t>Warunek nośności zbrojenia =</t>
  </si>
  <si>
    <t>Metoda wykonywania</t>
  </si>
  <si>
    <t>Wykonawstwo</t>
  </si>
  <si>
    <t>System tradycyjny z przewiertem wstępnym</t>
  </si>
  <si>
    <t>System samowiercący</t>
  </si>
  <si>
    <t>UWAGI</t>
  </si>
  <si>
    <r>
      <t>W przypadku występowania w podłożu warstw nienośnych gruntu o wytrzymałości na ścinanie bez odpływu c</t>
    </r>
    <r>
      <rPr>
        <vertAlign val="subscript"/>
        <sz val="8"/>
        <color theme="1"/>
        <rFont val="Century Gothic"/>
        <family val="2"/>
        <charset val="238"/>
      </rPr>
      <t>u</t>
    </r>
    <r>
      <rPr>
        <sz val="8"/>
        <color theme="1"/>
        <rFont val="Century Gothic"/>
        <family val="2"/>
        <charset val="238"/>
      </rPr>
      <t xml:space="preserve"> &lt; 10kPa, należy sprawdzić mikropala ściskanego pod kątem możliwości wyboczenia.</t>
    </r>
  </si>
  <si>
    <t>Budowa muzeum im. Koziołka Matołka w Pacanowie</t>
  </si>
  <si>
    <t>Współczynnik bezpieczeństwa z uwagi na charakter pracy</t>
  </si>
  <si>
    <t>Obliczeniowa nośność mikropala w gruncie</t>
  </si>
  <si>
    <t>Przyjęta długość wolna mikropala pod spodem zwieńczenia</t>
  </si>
  <si>
    <t>Łączna miąższość warstw nienośnych na długości pobocznicy mikropala</t>
  </si>
  <si>
    <t>Całkowita długość mikropala</t>
  </si>
  <si>
    <t>Nośność zbrojenia mikropala</t>
  </si>
  <si>
    <t>Nośność mikropala w gruncie</t>
  </si>
  <si>
    <t>Obciążenie obliczeniowe mikropala</t>
  </si>
  <si>
    <t>Nazwa inwestycji</t>
  </si>
  <si>
    <t>Odcinek obliczeniowy</t>
  </si>
  <si>
    <t>Otwór gruntowy</t>
  </si>
  <si>
    <t>Długość technologiczna mikropala w zwieńczeniu</t>
  </si>
  <si>
    <t>1. Właścicielem praw autorskich do niniejszego kalkulatora jest ATM Sp. z o.o.</t>
  </si>
  <si>
    <t>Obciążenie =</t>
  </si>
  <si>
    <t>wyciągające / zmienne</t>
  </si>
  <si>
    <t>Ø20 - SAS 550/620</t>
  </si>
  <si>
    <t>Ø25 - SAS 550/620</t>
  </si>
  <si>
    <t>Ø28 - SAS 550/620</t>
  </si>
  <si>
    <t>Ø32 - SAS 550/620</t>
  </si>
  <si>
    <t>Ø40 - SAS 550/620</t>
  </si>
  <si>
    <t>Ø50 - SAS 550/620</t>
  </si>
  <si>
    <t>Ø57.5 - SAS 555/700</t>
  </si>
  <si>
    <t>Ø63.5 - SAS 555/700</t>
  </si>
  <si>
    <t>Ø75 - SAS 500/550</t>
  </si>
  <si>
    <t>Ø18 - SAS 670/800</t>
  </si>
  <si>
    <t>Ø22 - SAS 670/800</t>
  </si>
  <si>
    <t>Ø25 - SAS 670/800</t>
  </si>
  <si>
    <t>Ø28 - SAS 670/800</t>
  </si>
  <si>
    <t>Ø30 - SAS 670/800</t>
  </si>
  <si>
    <t>Ø35 - SAS 670/800</t>
  </si>
  <si>
    <t>Ø43 - SAS 670/800</t>
  </si>
  <si>
    <t>Ø50 - SAS 670/800</t>
  </si>
  <si>
    <t>Ø57.5 - SAS 670/800</t>
  </si>
  <si>
    <t>Ø63.5 - SAS 670/800</t>
  </si>
  <si>
    <t>Ø75 - SAS 670/800</t>
  </si>
  <si>
    <t>R32-210 - ANP</t>
  </si>
  <si>
    <t>R32-250 - ANP</t>
  </si>
  <si>
    <t>R32-280 - ANP</t>
  </si>
  <si>
    <t>R32-360 - ANP</t>
  </si>
  <si>
    <t>R32-400 - ANP</t>
  </si>
  <si>
    <t>R38-420 - ANP</t>
  </si>
  <si>
    <t>R38-500 - ANP</t>
  </si>
  <si>
    <t>R38-550 - ANP</t>
  </si>
  <si>
    <t>R51-630 - ANP</t>
  </si>
  <si>
    <t>R51-800 - ANP</t>
  </si>
  <si>
    <t>RR64-1000 - ANP</t>
  </si>
  <si>
    <t>RR64-1200 - ANP</t>
  </si>
  <si>
    <t>RR76-1400 - ANP</t>
  </si>
  <si>
    <t>RR76-1600 - ANP</t>
  </si>
  <si>
    <t>RR76-1800 - ANP</t>
  </si>
  <si>
    <t>RR108-2400 - ANP</t>
  </si>
  <si>
    <t>Ø26 - SAS 550/620</t>
  </si>
  <si>
    <t>Ø30 - SAS 550/620</t>
  </si>
  <si>
    <t>Ø36 - SAS 550/620</t>
  </si>
  <si>
    <t>Ø43 - SAS 550/620</t>
  </si>
  <si>
    <r>
      <t>ŁĄCZNA DŁUGOŚĆ CZYNNA W GRUNCIE L</t>
    </r>
    <r>
      <rPr>
        <b/>
        <vertAlign val="subscript"/>
        <sz val="9"/>
        <color theme="1"/>
        <rFont val="Century Gothic"/>
        <family val="2"/>
        <charset val="238"/>
      </rPr>
      <t>b</t>
    </r>
    <r>
      <rPr>
        <b/>
        <sz val="9"/>
        <color theme="1"/>
        <rFont val="Century Gothic"/>
        <family val="2"/>
        <charset val="238"/>
      </rPr>
      <t xml:space="preserve"> =</t>
    </r>
  </si>
  <si>
    <t>Łupki, zwietrzelina</t>
  </si>
  <si>
    <t>Skały słabo zwietrzałe</t>
  </si>
  <si>
    <t>Skały miękkie, piaskowce, wapienie</t>
  </si>
  <si>
    <t>Skały twarde, granity, gnejsy</t>
  </si>
  <si>
    <t>Tarcie na pobocznicy</t>
  </si>
  <si>
    <t>Iniekcja zwykła</t>
  </si>
  <si>
    <t>Iniekcja wysokociśnieniowa</t>
  </si>
  <si>
    <t>System tradycyjny</t>
  </si>
  <si>
    <t>System                  samowiercący</t>
  </si>
  <si>
    <t>Współczynniki poszerzenia buławy</t>
  </si>
  <si>
    <t>6. PARAMETRY PODŁOŻA GRUNTOWEGO I WSPÓŁCZYNNIKÓW POSZERZENIA BUŁAWY</t>
  </si>
  <si>
    <t>7. GRANICZNA NOŚNOŚĆ MIKROPALA W GRUNCIE</t>
  </si>
  <si>
    <t>8. OBLICZENIOWA NOŚNOŚĆ MIKROPALA W GRUNCIE</t>
  </si>
  <si>
    <t>9. PODSUMOWANIE</t>
  </si>
  <si>
    <t>10. UWAGI</t>
  </si>
  <si>
    <t>11. BIBLIOGRAFIA</t>
  </si>
  <si>
    <t>2. Korzystając z niniejszego kalkulatora użytkownik potwierdza, że zapoznał się, zrozumiał i zaakceptował, oraz nie wnosi żadnych zastrzeżeń do informacji zawartych w nocie informacyjnej dotyczącej korzystania z kalkulatorów ATM zamieszczonej  na stronie: https://atm-tech.pl/nota-informacyjna/</t>
  </si>
  <si>
    <r>
      <t xml:space="preserve">Kalkulator mikropali i gwoździ gruntowych SAS i ANP                                                                                                                                                                                               </t>
    </r>
    <r>
      <rPr>
        <sz val="9"/>
        <color theme="0"/>
        <rFont val="Century Gothic"/>
        <family val="2"/>
        <charset val="238"/>
      </rPr>
      <t>opracował: mgr inż. Dawid REWERS, v.20200212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</si>
</sst>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name val="Century Gothic"/>
      <family val="2"/>
      <charset val="238"/>
    </font>
    <font>
      <vertAlign val="subscript"/>
      <sz val="9"/>
      <color theme="1"/>
      <name val="Century Gothic"/>
      <family val="2"/>
      <charset val="238"/>
    </font>
    <font>
      <b/>
      <sz val="9"/>
      <color rgb="FFFF0000"/>
      <name val="Century Gothic"/>
      <family val="2"/>
      <charset val="238"/>
    </font>
    <font>
      <b/>
      <sz val="9"/>
      <name val="Century Gothic"/>
      <family val="2"/>
      <charset val="238"/>
    </font>
    <font>
      <sz val="9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b/>
      <vertAlign val="subscript"/>
      <sz val="9"/>
      <color theme="1"/>
      <name val="Century Gothic"/>
      <family val="2"/>
      <charset val="238"/>
    </font>
    <font>
      <i/>
      <sz val="9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vertAlign val="subscript"/>
      <sz val="8"/>
      <color theme="1"/>
      <name val="Century Gothic"/>
      <family val="2"/>
      <charset val="238"/>
    </font>
    <font>
      <b/>
      <sz val="9"/>
      <color theme="1"/>
      <name val="Symbol"/>
      <family val="1"/>
      <charset val="2"/>
    </font>
    <font>
      <i/>
      <sz val="8"/>
      <color theme="1"/>
      <name val="Century Gothic"/>
      <family val="2"/>
      <charset val="238"/>
    </font>
    <font>
      <b/>
      <vertAlign val="superscript"/>
      <sz val="9"/>
      <color theme="1"/>
      <name val="Century Gothic"/>
      <family val="2"/>
      <charset val="238"/>
    </font>
    <font>
      <b/>
      <sz val="12"/>
      <color theme="0"/>
      <name val="Century Gothic"/>
      <family val="2"/>
      <charset val="238"/>
    </font>
    <font>
      <sz val="9"/>
      <color theme="0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7578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2" fontId="3" fillId="3" borderId="0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9" fontId="6" fillId="0" borderId="0" xfId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1" fontId="1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Border="1" applyAlignment="1" applyProtection="1">
      <alignment horizontal="right" vertical="center"/>
    </xf>
    <xf numFmtId="1" fontId="2" fillId="0" borderId="0" xfId="0" applyNumberFormat="1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vertical="center"/>
    </xf>
    <xf numFmtId="2" fontId="1" fillId="0" borderId="7" xfId="0" applyNumberFormat="1" applyFont="1" applyBorder="1" applyAlignment="1" applyProtection="1">
      <alignment horizontal="center" vertical="center"/>
    </xf>
    <xf numFmtId="1" fontId="1" fillId="0" borderId="8" xfId="0" applyNumberFormat="1" applyFont="1" applyBorder="1" applyAlignment="1" applyProtection="1">
      <alignment horizontal="center" vertical="center" wrapText="1"/>
    </xf>
    <xf numFmtId="164" fontId="6" fillId="0" borderId="0" xfId="1" applyNumberFormat="1" applyFont="1" applyFill="1" applyBorder="1" applyAlignment="1" applyProtection="1">
      <alignment horizontal="center" vertical="center"/>
    </xf>
    <xf numFmtId="1" fontId="6" fillId="0" borderId="0" xfId="1" applyNumberFormat="1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1" fillId="3" borderId="17" xfId="0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center" vertical="center"/>
    </xf>
    <xf numFmtId="1" fontId="2" fillId="0" borderId="18" xfId="0" applyNumberFormat="1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14" fillId="0" borderId="18" xfId="0" applyFont="1" applyFill="1" applyBorder="1" applyAlignment="1" applyProtection="1">
      <alignment horizontal="right" vertical="center"/>
    </xf>
    <xf numFmtId="0" fontId="1" fillId="0" borderId="1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8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right" vertical="center"/>
    </xf>
    <xf numFmtId="2" fontId="2" fillId="3" borderId="0" xfId="0" applyNumberFormat="1" applyFont="1" applyFill="1" applyBorder="1" applyAlignment="1" applyProtection="1">
      <alignment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</xf>
    <xf numFmtId="1" fontId="7" fillId="0" borderId="12" xfId="0" applyNumberFormat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 wrapText="1"/>
    </xf>
    <xf numFmtId="0" fontId="1" fillId="0" borderId="27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0" xfId="0" applyFont="1" applyFill="1" applyBorder="1" applyAlignment="1" applyProtection="1">
      <alignment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2" fontId="6" fillId="0" borderId="18" xfId="0" applyNumberFormat="1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1" fillId="0" borderId="17" xfId="0" applyFont="1" applyBorder="1" applyProtection="1"/>
    <xf numFmtId="0" fontId="0" fillId="0" borderId="0" xfId="0" applyBorder="1" applyProtection="1"/>
    <xf numFmtId="0" fontId="0" fillId="0" borderId="18" xfId="0" applyBorder="1" applyProtection="1"/>
    <xf numFmtId="0" fontId="0" fillId="0" borderId="0" xfId="0" applyProtection="1"/>
    <xf numFmtId="164" fontId="6" fillId="4" borderId="0" xfId="1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1" fontId="1" fillId="3" borderId="30" xfId="0" applyNumberFormat="1" applyFont="1" applyFill="1" applyBorder="1" applyAlignment="1" applyProtection="1">
      <alignment horizontal="center" vertical="center"/>
      <protection locked="0"/>
    </xf>
    <xf numFmtId="2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2" fontId="6" fillId="4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12" xfId="0" applyNumberFormat="1" applyFont="1" applyFill="1" applyBorder="1" applyAlignment="1" applyProtection="1">
      <alignment horizontal="center" vertical="center"/>
    </xf>
    <xf numFmtId="1" fontId="7" fillId="0" borderId="28" xfId="0" applyNumberFormat="1" applyFont="1" applyFill="1" applyBorder="1" applyAlignment="1" applyProtection="1">
      <alignment horizontal="center" vertical="center"/>
    </xf>
    <xf numFmtId="2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left" vertical="center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1" fontId="1" fillId="0" borderId="28" xfId="0" applyNumberFormat="1" applyFont="1" applyFill="1" applyBorder="1" applyAlignment="1" applyProtection="1">
      <alignment horizontal="center" vertical="center" wrapText="1"/>
    </xf>
    <xf numFmtId="2" fontId="1" fillId="0" borderId="25" xfId="0" applyNumberFormat="1" applyFont="1" applyFill="1" applyBorder="1" applyAlignment="1" applyProtection="1">
      <alignment horizontal="center" vertical="center"/>
    </xf>
    <xf numFmtId="2" fontId="1" fillId="0" borderId="26" xfId="0" applyNumberFormat="1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6" fillId="5" borderId="2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horizontal="center" vertical="center" wrapText="1"/>
    </xf>
    <xf numFmtId="0" fontId="16" fillId="5" borderId="23" xfId="0" applyFont="1" applyFill="1" applyBorder="1" applyAlignment="1" applyProtection="1">
      <alignment horizontal="center" vertical="center" wrapText="1"/>
    </xf>
    <xf numFmtId="49" fontId="2" fillId="4" borderId="0" xfId="0" quotePrefix="1" applyNumberFormat="1" applyFont="1" applyFill="1" applyBorder="1" applyAlignment="1" applyProtection="1">
      <alignment horizontal="center" vertical="center"/>
      <protection locked="0"/>
    </xf>
    <xf numFmtId="49" fontId="2" fillId="4" borderId="18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49" fontId="2" fillId="4" borderId="0" xfId="0" applyNumberFormat="1" applyFont="1" applyFill="1" applyBorder="1" applyAlignment="1" applyProtection="1">
      <alignment horizontal="center" vertical="center"/>
      <protection locked="0"/>
    </xf>
    <xf numFmtId="49" fontId="2" fillId="4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left" vertical="center"/>
    </xf>
    <xf numFmtId="0" fontId="11" fillId="0" borderId="17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7" xfId="0" applyFont="1" applyFill="1" applyBorder="1" applyAlignment="1" applyProtection="1">
      <alignment horizontal="left" vertical="center" wrapText="1"/>
      <protection locked="0"/>
    </xf>
    <xf numFmtId="2" fontId="1" fillId="0" borderId="31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Procentowy" xfId="1" builtinId="5"/>
  </cellStyles>
  <dxfs count="5"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</dxfs>
  <tableStyles count="0" defaultTableStyle="TableStyleMedium2" defaultPivotStyle="PivotStyleMedium9"/>
  <colors>
    <mruColors>
      <color rgb="FF275784"/>
      <color rgb="FF66FFFF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50"/>
  </sheetPr>
  <dimension ref="A1:P129"/>
  <sheetViews>
    <sheetView tabSelected="1" view="pageBreakPreview" zoomScale="85" zoomScaleNormal="85" zoomScaleSheetLayoutView="85" zoomScalePageLayoutView="70" workbookViewId="0">
      <selection activeCell="G70" sqref="G70"/>
    </sheetView>
  </sheetViews>
  <sheetFormatPr defaultColWidth="9.109375" defaultRowHeight="13.2" x14ac:dyDescent="0.3"/>
  <cols>
    <col min="1" max="1" width="25.21875" style="1" customWidth="1"/>
    <col min="2" max="3" width="15.6640625" style="1" bestFit="1" customWidth="1"/>
    <col min="4" max="4" width="14.77734375" style="1" customWidth="1"/>
    <col min="5" max="5" width="13.77734375" style="1" customWidth="1"/>
    <col min="6" max="6" width="14.6640625" style="1" customWidth="1"/>
    <col min="7" max="7" width="18.44140625" style="1" customWidth="1"/>
    <col min="8" max="8" width="5.109375" style="7" customWidth="1"/>
    <col min="9" max="9" width="14" style="7" customWidth="1"/>
    <col min="10" max="10" width="11.44140625" style="1" customWidth="1"/>
    <col min="11" max="12" width="9.109375" style="1" customWidth="1"/>
    <col min="13" max="16384" width="9.109375" style="1"/>
  </cols>
  <sheetData>
    <row r="1" spans="1:16" ht="35.4" customHeight="1" x14ac:dyDescent="0.3">
      <c r="A1" s="123" t="s">
        <v>160</v>
      </c>
      <c r="B1" s="124"/>
      <c r="C1" s="124"/>
      <c r="D1" s="124"/>
      <c r="E1" s="124"/>
      <c r="F1" s="124"/>
      <c r="G1" s="124"/>
      <c r="H1" s="124"/>
      <c r="I1" s="125"/>
    </row>
    <row r="2" spans="1:16" x14ac:dyDescent="0.3">
      <c r="A2" s="116" t="s">
        <v>25</v>
      </c>
      <c r="B2" s="117"/>
      <c r="C2" s="117"/>
      <c r="D2" s="117"/>
      <c r="E2" s="117"/>
      <c r="F2" s="117"/>
      <c r="G2" s="117"/>
      <c r="H2" s="117"/>
      <c r="I2" s="118"/>
    </row>
    <row r="3" spans="1:16" x14ac:dyDescent="0.3">
      <c r="A3" s="128" t="s">
        <v>95</v>
      </c>
      <c r="B3" s="129"/>
      <c r="C3" s="129"/>
      <c r="D3" s="126" t="s">
        <v>86</v>
      </c>
      <c r="E3" s="130"/>
      <c r="F3" s="130"/>
      <c r="G3" s="130"/>
      <c r="H3" s="130"/>
      <c r="I3" s="131"/>
    </row>
    <row r="4" spans="1:16" x14ac:dyDescent="0.3">
      <c r="A4" s="128" t="s">
        <v>96</v>
      </c>
      <c r="B4" s="129"/>
      <c r="C4" s="129"/>
      <c r="D4" s="126" t="s">
        <v>14</v>
      </c>
      <c r="E4" s="130"/>
      <c r="F4" s="130"/>
      <c r="G4" s="130"/>
      <c r="H4" s="130"/>
      <c r="I4" s="131"/>
      <c r="O4" s="4"/>
    </row>
    <row r="5" spans="1:16" ht="14.4" customHeight="1" x14ac:dyDescent="0.3">
      <c r="A5" s="128" t="s">
        <v>97</v>
      </c>
      <c r="B5" s="129"/>
      <c r="C5" s="129"/>
      <c r="D5" s="126" t="s">
        <v>15</v>
      </c>
      <c r="E5" s="126"/>
      <c r="F5" s="126"/>
      <c r="G5" s="126"/>
      <c r="H5" s="126"/>
      <c r="I5" s="127"/>
      <c r="O5" s="4"/>
    </row>
    <row r="6" spans="1:16" x14ac:dyDescent="0.3">
      <c r="A6" s="116" t="s">
        <v>26</v>
      </c>
      <c r="B6" s="117"/>
      <c r="C6" s="117"/>
      <c r="D6" s="117"/>
      <c r="E6" s="117"/>
      <c r="F6" s="117"/>
      <c r="G6" s="117"/>
      <c r="H6" s="117"/>
      <c r="I6" s="118"/>
    </row>
    <row r="7" spans="1:16" ht="15.6" x14ac:dyDescent="0.3">
      <c r="A7" s="44" t="s">
        <v>77</v>
      </c>
      <c r="F7" s="5" t="s">
        <v>16</v>
      </c>
      <c r="G7" s="67">
        <v>350</v>
      </c>
      <c r="H7" s="6" t="s">
        <v>2</v>
      </c>
      <c r="I7" s="45"/>
    </row>
    <row r="8" spans="1:16" x14ac:dyDescent="0.3">
      <c r="A8" s="44" t="s">
        <v>8</v>
      </c>
      <c r="F8" s="5" t="s">
        <v>100</v>
      </c>
      <c r="G8" s="105" t="s">
        <v>101</v>
      </c>
      <c r="H8" s="105"/>
      <c r="I8" s="86"/>
    </row>
    <row r="9" spans="1:16" hidden="1" x14ac:dyDescent="0.3">
      <c r="A9" s="46"/>
      <c r="B9" s="16"/>
      <c r="C9" s="16"/>
      <c r="D9" s="16"/>
      <c r="E9" s="16"/>
      <c r="F9" s="17"/>
      <c r="G9" s="24" t="s">
        <v>9</v>
      </c>
      <c r="H9" s="18"/>
      <c r="I9" s="47"/>
    </row>
    <row r="10" spans="1:16" hidden="1" x14ac:dyDescent="0.3">
      <c r="A10" s="46"/>
      <c r="B10" s="16"/>
      <c r="C10" s="16"/>
      <c r="D10" s="16"/>
      <c r="E10" s="16"/>
      <c r="F10" s="17"/>
      <c r="G10" s="24" t="s">
        <v>101</v>
      </c>
      <c r="H10" s="18"/>
      <c r="I10" s="47"/>
    </row>
    <row r="11" spans="1:16" x14ac:dyDescent="0.3">
      <c r="A11" s="116" t="s">
        <v>78</v>
      </c>
      <c r="B11" s="117"/>
      <c r="C11" s="117"/>
      <c r="D11" s="117"/>
      <c r="E11" s="117"/>
      <c r="F11" s="117"/>
      <c r="G11" s="117"/>
      <c r="H11" s="117"/>
      <c r="I11" s="118"/>
    </row>
    <row r="12" spans="1:16" ht="14.4" customHeight="1" x14ac:dyDescent="0.3">
      <c r="A12" s="44" t="s">
        <v>70</v>
      </c>
      <c r="F12" s="5" t="s">
        <v>68</v>
      </c>
      <c r="G12" s="68" t="s">
        <v>129</v>
      </c>
      <c r="H12" s="87"/>
      <c r="I12" s="49"/>
    </row>
    <row r="13" spans="1:16" hidden="1" x14ac:dyDescent="0.3">
      <c r="A13" s="85" t="s">
        <v>69</v>
      </c>
      <c r="B13" s="1" t="s">
        <v>73</v>
      </c>
      <c r="C13" s="1" t="s">
        <v>72</v>
      </c>
      <c r="D13" s="5" t="s">
        <v>71</v>
      </c>
      <c r="E13" s="65" t="s">
        <v>81</v>
      </c>
      <c r="F13" s="63"/>
      <c r="G13" s="48"/>
      <c r="H13" s="1"/>
      <c r="I13" s="48"/>
    </row>
    <row r="14" spans="1:16" s="21" customFormat="1" hidden="1" x14ac:dyDescent="0.3">
      <c r="A14" s="76">
        <v>1</v>
      </c>
      <c r="B14" s="72">
        <v>2</v>
      </c>
      <c r="C14" s="72">
        <v>3</v>
      </c>
      <c r="D14" s="72">
        <v>4</v>
      </c>
      <c r="E14" s="72">
        <v>5</v>
      </c>
      <c r="F14" s="72"/>
      <c r="G14" s="62"/>
      <c r="H14" s="72"/>
      <c r="I14" s="98"/>
      <c r="J14" s="72"/>
      <c r="K14" s="72"/>
      <c r="L14" s="72"/>
      <c r="M14" s="72"/>
    </row>
    <row r="15" spans="1:16" hidden="1" x14ac:dyDescent="0.3">
      <c r="A15" s="99" t="s">
        <v>102</v>
      </c>
      <c r="B15" s="74">
        <f>D15*550/1000</f>
        <v>172.7</v>
      </c>
      <c r="C15" s="74">
        <f>D15*620/1000</f>
        <v>194.68</v>
      </c>
      <c r="D15" s="2">
        <v>314</v>
      </c>
      <c r="E15" s="73" t="s">
        <v>82</v>
      </c>
      <c r="F15" s="2"/>
      <c r="G15" s="66"/>
      <c r="H15" s="2"/>
      <c r="I15" s="66"/>
      <c r="J15" s="2"/>
      <c r="K15" s="17"/>
      <c r="L15" s="17"/>
      <c r="M15" s="17"/>
      <c r="N15" s="5"/>
      <c r="O15" s="5"/>
      <c r="P15" s="5"/>
    </row>
    <row r="16" spans="1:16" hidden="1" x14ac:dyDescent="0.3">
      <c r="A16" s="99" t="s">
        <v>103</v>
      </c>
      <c r="B16" s="74">
        <f t="shared" ref="B16:B24" si="0">D16*550/1000</f>
        <v>270.05</v>
      </c>
      <c r="C16" s="74">
        <f t="shared" ref="C16:C24" si="1">D16*620/1000</f>
        <v>304.42</v>
      </c>
      <c r="D16" s="2">
        <v>491</v>
      </c>
      <c r="E16" s="73" t="s">
        <v>82</v>
      </c>
      <c r="F16" s="2"/>
      <c r="G16" s="66"/>
      <c r="H16" s="2"/>
      <c r="I16" s="66"/>
      <c r="J16" s="2"/>
      <c r="K16" s="17"/>
      <c r="L16" s="17"/>
      <c r="M16" s="17"/>
      <c r="N16" s="5"/>
      <c r="O16" s="5"/>
      <c r="P16" s="5"/>
    </row>
    <row r="17" spans="1:16" hidden="1" x14ac:dyDescent="0.3">
      <c r="A17" s="99" t="s">
        <v>138</v>
      </c>
      <c r="B17" s="74">
        <f t="shared" ref="B17" si="2">D17*550/1000</f>
        <v>292.05</v>
      </c>
      <c r="C17" s="74">
        <f t="shared" si="1"/>
        <v>329.22</v>
      </c>
      <c r="D17" s="2">
        <v>531</v>
      </c>
      <c r="E17" s="73" t="s">
        <v>82</v>
      </c>
      <c r="F17" s="2"/>
      <c r="G17" s="66"/>
      <c r="H17" s="2"/>
      <c r="I17" s="66"/>
      <c r="J17" s="2"/>
      <c r="K17" s="17"/>
      <c r="L17" s="17"/>
      <c r="M17" s="17"/>
      <c r="N17" s="5"/>
      <c r="O17" s="5"/>
      <c r="P17" s="5"/>
    </row>
    <row r="18" spans="1:16" hidden="1" x14ac:dyDescent="0.3">
      <c r="A18" s="99" t="s">
        <v>104</v>
      </c>
      <c r="B18" s="74">
        <f t="shared" si="0"/>
        <v>338.8</v>
      </c>
      <c r="C18" s="74">
        <f t="shared" si="1"/>
        <v>381.92</v>
      </c>
      <c r="D18" s="2">
        <v>616</v>
      </c>
      <c r="E18" s="73" t="s">
        <v>82</v>
      </c>
      <c r="F18" s="2"/>
      <c r="G18" s="66"/>
      <c r="H18" s="2"/>
      <c r="I18" s="66"/>
      <c r="J18" s="2"/>
      <c r="K18" s="17"/>
      <c r="L18" s="17"/>
      <c r="M18" s="17"/>
      <c r="N18" s="5"/>
      <c r="O18" s="5"/>
      <c r="P18" s="5"/>
    </row>
    <row r="19" spans="1:16" hidden="1" x14ac:dyDescent="0.3">
      <c r="A19" s="99" t="s">
        <v>139</v>
      </c>
      <c r="B19" s="74">
        <f t="shared" si="0"/>
        <v>388.85</v>
      </c>
      <c r="C19" s="74">
        <f t="shared" si="1"/>
        <v>438.34</v>
      </c>
      <c r="D19" s="2">
        <v>707</v>
      </c>
      <c r="E19" s="73" t="s">
        <v>82</v>
      </c>
      <c r="F19" s="2"/>
      <c r="G19" s="66"/>
      <c r="H19" s="2"/>
      <c r="I19" s="66"/>
      <c r="J19" s="2"/>
      <c r="K19" s="17"/>
      <c r="L19" s="17"/>
      <c r="M19" s="17"/>
      <c r="N19" s="5"/>
      <c r="O19" s="5"/>
      <c r="P19" s="5"/>
    </row>
    <row r="20" spans="1:16" hidden="1" x14ac:dyDescent="0.3">
      <c r="A20" s="99" t="s">
        <v>105</v>
      </c>
      <c r="B20" s="74">
        <f t="shared" si="0"/>
        <v>442.2</v>
      </c>
      <c r="C20" s="74">
        <f t="shared" si="1"/>
        <v>498.48</v>
      </c>
      <c r="D20" s="2">
        <v>804</v>
      </c>
      <c r="E20" s="73" t="s">
        <v>82</v>
      </c>
      <c r="F20" s="2"/>
      <c r="G20" s="66"/>
      <c r="H20" s="2"/>
      <c r="I20" s="66"/>
      <c r="J20" s="2"/>
      <c r="K20" s="17"/>
      <c r="L20" s="17"/>
      <c r="M20" s="17"/>
      <c r="N20" s="5"/>
      <c r="O20" s="5"/>
      <c r="P20" s="5"/>
    </row>
    <row r="21" spans="1:16" hidden="1" x14ac:dyDescent="0.3">
      <c r="A21" s="99" t="s">
        <v>140</v>
      </c>
      <c r="B21" s="74">
        <f t="shared" si="0"/>
        <v>561</v>
      </c>
      <c r="C21" s="74">
        <f t="shared" si="1"/>
        <v>632.4</v>
      </c>
      <c r="D21" s="2">
        <v>1020</v>
      </c>
      <c r="E21" s="73" t="s">
        <v>82</v>
      </c>
      <c r="F21" s="2"/>
      <c r="G21" s="66"/>
      <c r="H21" s="2"/>
      <c r="I21" s="66"/>
      <c r="J21" s="2"/>
      <c r="K21" s="17"/>
      <c r="L21" s="17"/>
      <c r="M21" s="17"/>
      <c r="N21" s="5"/>
      <c r="O21" s="5"/>
      <c r="P21" s="5"/>
    </row>
    <row r="22" spans="1:16" hidden="1" x14ac:dyDescent="0.3">
      <c r="A22" s="99" t="s">
        <v>106</v>
      </c>
      <c r="B22" s="74">
        <f t="shared" si="0"/>
        <v>693</v>
      </c>
      <c r="C22" s="74">
        <f t="shared" si="1"/>
        <v>781.2</v>
      </c>
      <c r="D22" s="2">
        <v>1260</v>
      </c>
      <c r="E22" s="73" t="s">
        <v>82</v>
      </c>
      <c r="F22" s="2"/>
      <c r="G22" s="66"/>
      <c r="H22" s="2"/>
      <c r="I22" s="66"/>
      <c r="J22" s="2"/>
      <c r="K22" s="17"/>
      <c r="L22" s="17"/>
      <c r="M22" s="17"/>
      <c r="N22" s="5"/>
      <c r="O22" s="5"/>
      <c r="P22" s="5"/>
    </row>
    <row r="23" spans="1:16" hidden="1" x14ac:dyDescent="0.3">
      <c r="A23" s="99" t="s">
        <v>141</v>
      </c>
      <c r="B23" s="74">
        <f t="shared" si="0"/>
        <v>798.6</v>
      </c>
      <c r="C23" s="74">
        <f t="shared" si="1"/>
        <v>900.24</v>
      </c>
      <c r="D23" s="2">
        <v>1452</v>
      </c>
      <c r="E23" s="73" t="s">
        <v>82</v>
      </c>
      <c r="F23" s="2"/>
      <c r="G23" s="66"/>
      <c r="H23" s="2"/>
      <c r="I23" s="66"/>
      <c r="J23" s="2"/>
      <c r="K23" s="17"/>
      <c r="L23" s="17"/>
      <c r="M23" s="17"/>
      <c r="N23" s="5"/>
      <c r="O23" s="5"/>
      <c r="P23" s="5"/>
    </row>
    <row r="24" spans="1:16" hidden="1" x14ac:dyDescent="0.3">
      <c r="A24" s="99" t="s">
        <v>107</v>
      </c>
      <c r="B24" s="74">
        <f t="shared" si="0"/>
        <v>1078</v>
      </c>
      <c r="C24" s="74">
        <f t="shared" si="1"/>
        <v>1215.2</v>
      </c>
      <c r="D24" s="2">
        <v>1960</v>
      </c>
      <c r="E24" s="73" t="s">
        <v>82</v>
      </c>
      <c r="F24" s="2"/>
      <c r="G24" s="66"/>
      <c r="H24" s="2"/>
      <c r="I24" s="66"/>
      <c r="J24" s="2"/>
      <c r="K24" s="17"/>
      <c r="L24" s="17"/>
      <c r="M24" s="17"/>
      <c r="N24" s="5"/>
      <c r="O24" s="5"/>
      <c r="P24" s="5"/>
    </row>
    <row r="25" spans="1:16" hidden="1" x14ac:dyDescent="0.3">
      <c r="A25" s="99" t="s">
        <v>108</v>
      </c>
      <c r="B25" s="74">
        <f>D25*555/1000</f>
        <v>1441.335</v>
      </c>
      <c r="C25" s="74">
        <f>D25*700/1000</f>
        <v>1817.9</v>
      </c>
      <c r="D25" s="2">
        <v>2597</v>
      </c>
      <c r="E25" s="73" t="s">
        <v>82</v>
      </c>
      <c r="F25" s="2"/>
      <c r="G25" s="66"/>
      <c r="H25" s="2"/>
      <c r="I25" s="66"/>
      <c r="J25" s="2"/>
      <c r="K25" s="17"/>
      <c r="L25" s="17"/>
      <c r="M25" s="17"/>
      <c r="N25" s="5"/>
      <c r="O25" s="5"/>
      <c r="P25" s="5"/>
    </row>
    <row r="26" spans="1:16" hidden="1" x14ac:dyDescent="0.3">
      <c r="A26" s="99" t="s">
        <v>109</v>
      </c>
      <c r="B26" s="74">
        <f t="shared" ref="B26" si="3">D26*555/1000</f>
        <v>1757.6849999999999</v>
      </c>
      <c r="C26" s="74">
        <f>D26*700/1000</f>
        <v>2216.9</v>
      </c>
      <c r="D26" s="2">
        <v>3167</v>
      </c>
      <c r="E26" s="73" t="s">
        <v>82</v>
      </c>
      <c r="F26" s="2"/>
      <c r="G26" s="66"/>
      <c r="H26" s="2"/>
      <c r="I26" s="66"/>
      <c r="J26" s="2"/>
      <c r="K26" s="17"/>
      <c r="L26" s="17"/>
      <c r="M26" s="17"/>
      <c r="N26" s="5"/>
      <c r="O26" s="5"/>
      <c r="P26" s="5"/>
    </row>
    <row r="27" spans="1:16" hidden="1" x14ac:dyDescent="0.3">
      <c r="A27" s="99" t="s">
        <v>110</v>
      </c>
      <c r="B27" s="74">
        <f>D27*500/1000</f>
        <v>2209</v>
      </c>
      <c r="C27" s="74">
        <f>D27*550/1000</f>
        <v>2429.9</v>
      </c>
      <c r="D27" s="2">
        <v>4418</v>
      </c>
      <c r="E27" s="73" t="s">
        <v>82</v>
      </c>
      <c r="F27" s="2"/>
      <c r="G27" s="66"/>
      <c r="H27" s="2"/>
      <c r="I27" s="66"/>
      <c r="J27" s="2"/>
      <c r="K27" s="17"/>
      <c r="L27" s="17"/>
      <c r="M27" s="17"/>
      <c r="N27" s="5"/>
      <c r="O27" s="5"/>
      <c r="P27" s="5"/>
    </row>
    <row r="28" spans="1:16" hidden="1" x14ac:dyDescent="0.3">
      <c r="A28" s="99" t="s">
        <v>111</v>
      </c>
      <c r="B28" s="74">
        <f>D28*670/1000</f>
        <v>170.18</v>
      </c>
      <c r="C28" s="74">
        <f>D28*800/1000</f>
        <v>203.2</v>
      </c>
      <c r="D28" s="2">
        <v>254</v>
      </c>
      <c r="E28" s="73" t="s">
        <v>82</v>
      </c>
      <c r="F28" s="2"/>
      <c r="G28" s="66"/>
      <c r="H28" s="2"/>
      <c r="I28" s="66"/>
      <c r="J28" s="2"/>
      <c r="K28" s="17"/>
      <c r="L28" s="17"/>
      <c r="M28" s="17"/>
      <c r="N28" s="5"/>
      <c r="O28" s="5"/>
      <c r="P28" s="5"/>
    </row>
    <row r="29" spans="1:16" hidden="1" x14ac:dyDescent="0.3">
      <c r="A29" s="99" t="s">
        <v>112</v>
      </c>
      <c r="B29" s="74">
        <f t="shared" ref="B29:B38" si="4">D29*670/1000</f>
        <v>254.6</v>
      </c>
      <c r="C29" s="74">
        <f t="shared" ref="C29:C38" si="5">D29*800/1000</f>
        <v>304</v>
      </c>
      <c r="D29" s="2">
        <v>380</v>
      </c>
      <c r="E29" s="73" t="s">
        <v>82</v>
      </c>
      <c r="F29" s="2"/>
      <c r="G29" s="66"/>
      <c r="H29" s="2"/>
      <c r="I29" s="66"/>
      <c r="J29" s="2"/>
      <c r="K29" s="17"/>
      <c r="L29" s="17"/>
      <c r="M29" s="17"/>
      <c r="N29" s="5"/>
      <c r="O29" s="5"/>
      <c r="P29" s="5"/>
    </row>
    <row r="30" spans="1:16" hidden="1" x14ac:dyDescent="0.3">
      <c r="A30" s="99" t="s">
        <v>113</v>
      </c>
      <c r="B30" s="74">
        <f t="shared" si="4"/>
        <v>328.97</v>
      </c>
      <c r="C30" s="74">
        <f t="shared" si="5"/>
        <v>392.8</v>
      </c>
      <c r="D30" s="2">
        <v>491</v>
      </c>
      <c r="E30" s="73" t="s">
        <v>82</v>
      </c>
      <c r="F30" s="2"/>
      <c r="G30" s="66"/>
      <c r="H30" s="27"/>
      <c r="I30" s="66"/>
      <c r="J30" s="2"/>
      <c r="K30" s="17"/>
      <c r="L30" s="64"/>
      <c r="M30" s="64"/>
      <c r="N30" s="5"/>
      <c r="O30" s="5"/>
      <c r="P30" s="5"/>
    </row>
    <row r="31" spans="1:16" hidden="1" x14ac:dyDescent="0.3">
      <c r="A31" s="99" t="s">
        <v>114</v>
      </c>
      <c r="B31" s="74">
        <f t="shared" si="4"/>
        <v>412.72</v>
      </c>
      <c r="C31" s="74">
        <f t="shared" si="5"/>
        <v>492.8</v>
      </c>
      <c r="D31" s="2">
        <v>616</v>
      </c>
      <c r="E31" s="73" t="s">
        <v>82</v>
      </c>
      <c r="F31" s="2"/>
      <c r="G31" s="66"/>
      <c r="H31" s="27"/>
      <c r="I31" s="66"/>
      <c r="J31" s="2"/>
      <c r="K31" s="17"/>
      <c r="L31" s="64"/>
      <c r="M31" s="64"/>
      <c r="N31" s="5"/>
      <c r="O31" s="5"/>
      <c r="P31" s="5"/>
    </row>
    <row r="32" spans="1:16" hidden="1" x14ac:dyDescent="0.3">
      <c r="A32" s="99" t="s">
        <v>115</v>
      </c>
      <c r="B32" s="74">
        <f t="shared" si="4"/>
        <v>473.69</v>
      </c>
      <c r="C32" s="74">
        <f t="shared" si="5"/>
        <v>565.6</v>
      </c>
      <c r="D32" s="2">
        <v>707</v>
      </c>
      <c r="E32" s="73" t="s">
        <v>82</v>
      </c>
      <c r="F32" s="2"/>
      <c r="G32" s="66"/>
      <c r="H32" s="27"/>
      <c r="I32" s="66"/>
      <c r="J32" s="2"/>
      <c r="K32" s="17"/>
      <c r="L32" s="64"/>
      <c r="M32" s="64"/>
      <c r="N32" s="5"/>
      <c r="O32" s="5"/>
      <c r="P32" s="5"/>
    </row>
    <row r="33" spans="1:16" hidden="1" x14ac:dyDescent="0.3">
      <c r="A33" s="99" t="s">
        <v>116</v>
      </c>
      <c r="B33" s="74">
        <f t="shared" si="4"/>
        <v>644.54</v>
      </c>
      <c r="C33" s="74">
        <f t="shared" si="5"/>
        <v>769.6</v>
      </c>
      <c r="D33" s="2">
        <v>962</v>
      </c>
      <c r="E33" s="73" t="s">
        <v>82</v>
      </c>
      <c r="F33" s="2"/>
      <c r="G33" s="66"/>
      <c r="H33" s="27"/>
      <c r="I33" s="66"/>
      <c r="J33" s="2"/>
      <c r="K33" s="17"/>
      <c r="L33" s="64"/>
      <c r="M33" s="64"/>
      <c r="N33" s="5"/>
      <c r="O33" s="5"/>
      <c r="P33" s="5"/>
    </row>
    <row r="34" spans="1:16" hidden="1" x14ac:dyDescent="0.3">
      <c r="A34" s="99" t="s">
        <v>117</v>
      </c>
      <c r="B34" s="74">
        <f t="shared" si="4"/>
        <v>972.84</v>
      </c>
      <c r="C34" s="74">
        <f t="shared" si="5"/>
        <v>1161.5999999999999</v>
      </c>
      <c r="D34" s="2">
        <v>1452</v>
      </c>
      <c r="E34" s="73" t="s">
        <v>82</v>
      </c>
      <c r="F34" s="2"/>
      <c r="G34" s="66"/>
      <c r="H34" s="27"/>
      <c r="I34" s="66"/>
      <c r="J34" s="2"/>
      <c r="K34" s="17"/>
      <c r="L34" s="64"/>
      <c r="M34" s="64"/>
      <c r="N34" s="5"/>
      <c r="O34" s="5"/>
      <c r="P34" s="5"/>
    </row>
    <row r="35" spans="1:16" hidden="1" x14ac:dyDescent="0.3">
      <c r="A35" s="99" t="s">
        <v>118</v>
      </c>
      <c r="B35" s="74">
        <f t="shared" si="4"/>
        <v>1315.21</v>
      </c>
      <c r="C35" s="74">
        <f t="shared" si="5"/>
        <v>1570.4</v>
      </c>
      <c r="D35" s="2">
        <v>1963</v>
      </c>
      <c r="E35" s="73" t="s">
        <v>82</v>
      </c>
      <c r="F35" s="2"/>
      <c r="G35" s="66"/>
      <c r="H35" s="27"/>
      <c r="I35" s="66"/>
      <c r="J35" s="2"/>
      <c r="K35" s="17"/>
      <c r="L35" s="64"/>
      <c r="M35" s="64"/>
      <c r="N35" s="5"/>
      <c r="O35" s="5"/>
      <c r="P35" s="5"/>
    </row>
    <row r="36" spans="1:16" hidden="1" x14ac:dyDescent="0.3">
      <c r="A36" s="99" t="s">
        <v>119</v>
      </c>
      <c r="B36" s="74">
        <f t="shared" si="4"/>
        <v>1739.99</v>
      </c>
      <c r="C36" s="74">
        <f t="shared" si="5"/>
        <v>2077.6</v>
      </c>
      <c r="D36" s="2">
        <v>2597</v>
      </c>
      <c r="E36" s="73" t="s">
        <v>82</v>
      </c>
      <c r="F36" s="2"/>
      <c r="G36" s="66"/>
      <c r="H36" s="27"/>
      <c r="I36" s="66"/>
      <c r="J36" s="2"/>
      <c r="K36" s="17"/>
      <c r="L36" s="64"/>
      <c r="M36" s="64"/>
      <c r="N36" s="5"/>
      <c r="O36" s="5"/>
      <c r="P36" s="5"/>
    </row>
    <row r="37" spans="1:16" hidden="1" x14ac:dyDescent="0.3">
      <c r="A37" s="99" t="s">
        <v>120</v>
      </c>
      <c r="B37" s="74">
        <f t="shared" si="4"/>
        <v>2121.89</v>
      </c>
      <c r="C37" s="74">
        <f t="shared" si="5"/>
        <v>2533.6</v>
      </c>
      <c r="D37" s="2">
        <v>3167</v>
      </c>
      <c r="E37" s="73" t="s">
        <v>82</v>
      </c>
      <c r="F37" s="2"/>
      <c r="G37" s="66"/>
      <c r="H37" s="27"/>
      <c r="I37" s="66"/>
      <c r="J37" s="2"/>
      <c r="K37" s="17"/>
      <c r="L37" s="64"/>
      <c r="M37" s="64"/>
      <c r="N37" s="5"/>
      <c r="O37" s="5"/>
      <c r="P37" s="5"/>
    </row>
    <row r="38" spans="1:16" hidden="1" x14ac:dyDescent="0.3">
      <c r="A38" s="99" t="s">
        <v>121</v>
      </c>
      <c r="B38" s="74">
        <f t="shared" si="4"/>
        <v>2960.06</v>
      </c>
      <c r="C38" s="74">
        <f t="shared" si="5"/>
        <v>3534.4</v>
      </c>
      <c r="D38" s="2">
        <v>4418</v>
      </c>
      <c r="E38" s="73" t="s">
        <v>82</v>
      </c>
      <c r="F38" s="2"/>
      <c r="G38" s="66"/>
      <c r="H38" s="27"/>
      <c r="I38" s="66"/>
      <c r="J38" s="2"/>
      <c r="K38" s="17"/>
      <c r="L38" s="64"/>
      <c r="M38" s="64"/>
      <c r="N38" s="5"/>
      <c r="O38" s="5"/>
      <c r="P38" s="5"/>
    </row>
    <row r="39" spans="1:16" hidden="1" x14ac:dyDescent="0.3">
      <c r="A39" s="99" t="s">
        <v>122</v>
      </c>
      <c r="B39" s="2">
        <v>170</v>
      </c>
      <c r="C39" s="2">
        <v>210</v>
      </c>
      <c r="D39" s="2">
        <v>330</v>
      </c>
      <c r="E39" s="73" t="s">
        <v>83</v>
      </c>
      <c r="F39" s="2"/>
      <c r="G39" s="66"/>
      <c r="H39" s="27"/>
      <c r="I39" s="66"/>
      <c r="J39" s="2"/>
      <c r="K39" s="17"/>
      <c r="L39" s="64"/>
      <c r="M39" s="64"/>
      <c r="N39" s="5"/>
      <c r="O39" s="5"/>
      <c r="P39" s="5"/>
    </row>
    <row r="40" spans="1:16" hidden="1" x14ac:dyDescent="0.3">
      <c r="A40" s="99" t="s">
        <v>123</v>
      </c>
      <c r="B40" s="2">
        <v>190</v>
      </c>
      <c r="C40" s="2">
        <v>250</v>
      </c>
      <c r="D40" s="2">
        <v>370</v>
      </c>
      <c r="E40" s="73" t="s">
        <v>83</v>
      </c>
      <c r="F40" s="2"/>
      <c r="G40" s="66"/>
      <c r="H40" s="27"/>
      <c r="I40" s="66"/>
      <c r="J40" s="2"/>
      <c r="K40" s="17"/>
      <c r="L40" s="64"/>
      <c r="M40" s="64"/>
      <c r="N40" s="5"/>
      <c r="O40" s="5"/>
      <c r="P40" s="5"/>
    </row>
    <row r="41" spans="1:16" hidden="1" x14ac:dyDescent="0.3">
      <c r="A41" s="99" t="s">
        <v>124</v>
      </c>
      <c r="B41" s="2">
        <v>230</v>
      </c>
      <c r="C41" s="2">
        <v>280</v>
      </c>
      <c r="D41" s="2">
        <v>435</v>
      </c>
      <c r="E41" s="73" t="s">
        <v>83</v>
      </c>
      <c r="F41" s="2"/>
      <c r="G41" s="66"/>
      <c r="H41" s="27"/>
      <c r="I41" s="66"/>
      <c r="J41" s="2"/>
      <c r="K41" s="17"/>
      <c r="L41" s="64"/>
      <c r="M41" s="64"/>
      <c r="N41" s="5"/>
      <c r="O41" s="5"/>
      <c r="P41" s="5"/>
    </row>
    <row r="42" spans="1:16" hidden="1" x14ac:dyDescent="0.3">
      <c r="A42" s="99" t="s">
        <v>125</v>
      </c>
      <c r="B42" s="2">
        <v>280</v>
      </c>
      <c r="C42" s="2">
        <v>360</v>
      </c>
      <c r="D42" s="2">
        <v>510</v>
      </c>
      <c r="E42" s="73" t="s">
        <v>83</v>
      </c>
      <c r="F42" s="2"/>
      <c r="G42" s="66"/>
      <c r="H42" s="27"/>
      <c r="I42" s="66"/>
      <c r="J42" s="2"/>
      <c r="K42" s="17"/>
      <c r="L42" s="64"/>
      <c r="M42" s="64"/>
      <c r="N42" s="5"/>
      <c r="O42" s="5"/>
      <c r="P42" s="5"/>
    </row>
    <row r="43" spans="1:16" hidden="1" x14ac:dyDescent="0.3">
      <c r="A43" s="99" t="s">
        <v>126</v>
      </c>
      <c r="B43" s="2">
        <v>330</v>
      </c>
      <c r="C43" s="2">
        <v>400</v>
      </c>
      <c r="D43" s="2">
        <v>565</v>
      </c>
      <c r="E43" s="73" t="s">
        <v>83</v>
      </c>
      <c r="F43" s="2"/>
      <c r="G43" s="66"/>
      <c r="H43" s="27"/>
      <c r="I43" s="66"/>
      <c r="J43" s="2"/>
      <c r="K43" s="17"/>
      <c r="L43" s="64"/>
      <c r="M43" s="64"/>
      <c r="N43" s="5"/>
      <c r="O43" s="5"/>
      <c r="P43" s="5"/>
    </row>
    <row r="44" spans="1:16" hidden="1" x14ac:dyDescent="0.3">
      <c r="A44" s="99" t="s">
        <v>127</v>
      </c>
      <c r="B44" s="2">
        <v>350</v>
      </c>
      <c r="C44" s="2">
        <v>420</v>
      </c>
      <c r="D44" s="2">
        <v>650</v>
      </c>
      <c r="E44" s="73" t="s">
        <v>83</v>
      </c>
      <c r="F44" s="2"/>
      <c r="G44" s="66"/>
      <c r="H44" s="27"/>
      <c r="I44" s="66"/>
      <c r="J44" s="2"/>
      <c r="K44" s="17"/>
      <c r="L44" s="64"/>
      <c r="M44" s="64"/>
      <c r="N44" s="5"/>
      <c r="O44" s="5"/>
      <c r="P44" s="5"/>
    </row>
    <row r="45" spans="1:16" hidden="1" x14ac:dyDescent="0.3">
      <c r="A45" s="99" t="s">
        <v>128</v>
      </c>
      <c r="B45" s="2">
        <v>400</v>
      </c>
      <c r="C45" s="2">
        <v>500</v>
      </c>
      <c r="D45" s="2">
        <v>740</v>
      </c>
      <c r="E45" s="73" t="s">
        <v>83</v>
      </c>
      <c r="F45" s="2"/>
      <c r="G45" s="66"/>
      <c r="H45" s="27"/>
      <c r="I45" s="66"/>
      <c r="J45" s="2"/>
      <c r="K45" s="17"/>
      <c r="L45" s="64"/>
      <c r="M45" s="64"/>
      <c r="N45" s="5"/>
      <c r="O45" s="5"/>
      <c r="P45" s="5"/>
    </row>
    <row r="46" spans="1:16" hidden="1" x14ac:dyDescent="0.3">
      <c r="A46" s="99" t="s">
        <v>129</v>
      </c>
      <c r="B46" s="2">
        <v>430</v>
      </c>
      <c r="C46" s="2">
        <v>550</v>
      </c>
      <c r="D46" s="2">
        <v>850</v>
      </c>
      <c r="E46" s="73" t="s">
        <v>83</v>
      </c>
      <c r="F46" s="2"/>
      <c r="G46" s="66"/>
      <c r="H46" s="27"/>
      <c r="I46" s="66"/>
      <c r="J46" s="2"/>
      <c r="K46" s="17"/>
      <c r="L46" s="64"/>
      <c r="M46" s="64"/>
      <c r="N46" s="5"/>
      <c r="O46" s="5"/>
      <c r="P46" s="5"/>
    </row>
    <row r="47" spans="1:16" hidden="1" x14ac:dyDescent="0.3">
      <c r="A47" s="99" t="s">
        <v>130</v>
      </c>
      <c r="B47" s="2">
        <v>530</v>
      </c>
      <c r="C47" s="2">
        <v>630</v>
      </c>
      <c r="D47" s="2">
        <v>930</v>
      </c>
      <c r="E47" s="73" t="s">
        <v>83</v>
      </c>
      <c r="F47" s="2"/>
      <c r="G47" s="66"/>
      <c r="H47" s="27"/>
      <c r="I47" s="66"/>
      <c r="J47" s="2"/>
      <c r="K47" s="17"/>
      <c r="L47" s="64"/>
      <c r="M47" s="64"/>
      <c r="N47" s="5"/>
      <c r="O47" s="5"/>
      <c r="P47" s="5"/>
    </row>
    <row r="48" spans="1:16" hidden="1" x14ac:dyDescent="0.3">
      <c r="A48" s="99" t="s">
        <v>131</v>
      </c>
      <c r="B48" s="2">
        <v>630</v>
      </c>
      <c r="C48" s="2">
        <v>800</v>
      </c>
      <c r="D48" s="2">
        <v>1145</v>
      </c>
      <c r="E48" s="73" t="s">
        <v>83</v>
      </c>
      <c r="F48" s="2"/>
      <c r="G48" s="66"/>
      <c r="H48" s="27"/>
      <c r="I48" s="66"/>
      <c r="J48" s="2"/>
      <c r="K48" s="17"/>
      <c r="L48" s="64"/>
      <c r="M48" s="64"/>
      <c r="N48" s="5"/>
      <c r="O48" s="5"/>
      <c r="P48" s="5"/>
    </row>
    <row r="49" spans="1:16" hidden="1" x14ac:dyDescent="0.3">
      <c r="A49" s="99" t="s">
        <v>132</v>
      </c>
      <c r="B49" s="2">
        <v>800</v>
      </c>
      <c r="C49" s="2">
        <v>1000</v>
      </c>
      <c r="D49" s="2">
        <v>1470</v>
      </c>
      <c r="E49" s="73" t="s">
        <v>83</v>
      </c>
      <c r="F49" s="2"/>
      <c r="G49" s="66"/>
      <c r="H49" s="27"/>
      <c r="I49" s="66"/>
      <c r="J49" s="2"/>
      <c r="K49" s="17"/>
      <c r="L49" s="64"/>
      <c r="M49" s="64"/>
      <c r="N49" s="5"/>
      <c r="O49" s="5"/>
      <c r="P49" s="5"/>
    </row>
    <row r="50" spans="1:16" hidden="1" x14ac:dyDescent="0.3">
      <c r="A50" s="99" t="s">
        <v>133</v>
      </c>
      <c r="B50" s="2">
        <v>950</v>
      </c>
      <c r="C50" s="2">
        <v>1200</v>
      </c>
      <c r="D50" s="2">
        <v>1720</v>
      </c>
      <c r="E50" s="73" t="s">
        <v>83</v>
      </c>
      <c r="F50" s="2"/>
      <c r="G50" s="66"/>
      <c r="H50" s="27"/>
      <c r="I50" s="66"/>
      <c r="J50" s="2"/>
      <c r="K50" s="17"/>
      <c r="L50" s="64"/>
      <c r="M50" s="64"/>
      <c r="N50" s="5"/>
      <c r="O50" s="5"/>
      <c r="P50" s="5"/>
    </row>
    <row r="51" spans="1:16" hidden="1" x14ac:dyDescent="0.3">
      <c r="A51" s="99" t="s">
        <v>134</v>
      </c>
      <c r="B51" s="2">
        <v>1080</v>
      </c>
      <c r="C51" s="2">
        <v>1400</v>
      </c>
      <c r="D51" s="2">
        <v>2020</v>
      </c>
      <c r="E51" s="73" t="s">
        <v>83</v>
      </c>
      <c r="F51" s="2"/>
      <c r="G51" s="66"/>
      <c r="H51" s="27"/>
      <c r="I51" s="66"/>
      <c r="J51" s="2"/>
      <c r="K51" s="17"/>
      <c r="L51" s="64"/>
      <c r="M51" s="64"/>
      <c r="N51" s="5"/>
      <c r="O51" s="5"/>
      <c r="P51" s="5"/>
    </row>
    <row r="52" spans="1:16" hidden="1" x14ac:dyDescent="0.3">
      <c r="A52" s="99" t="s">
        <v>135</v>
      </c>
      <c r="B52" s="2">
        <v>1200</v>
      </c>
      <c r="C52" s="2">
        <v>1600</v>
      </c>
      <c r="D52" s="2">
        <v>2270</v>
      </c>
      <c r="E52" s="73" t="s">
        <v>83</v>
      </c>
      <c r="F52" s="2"/>
      <c r="G52" s="66"/>
      <c r="H52" s="27"/>
      <c r="I52" s="66"/>
      <c r="J52" s="2"/>
      <c r="K52" s="17"/>
      <c r="L52" s="64"/>
      <c r="M52" s="64"/>
      <c r="N52" s="5"/>
      <c r="O52" s="5"/>
      <c r="P52" s="5"/>
    </row>
    <row r="53" spans="1:16" hidden="1" x14ac:dyDescent="0.3">
      <c r="A53" s="99" t="s">
        <v>136</v>
      </c>
      <c r="B53" s="2">
        <v>1400</v>
      </c>
      <c r="C53" s="2">
        <v>1800</v>
      </c>
      <c r="D53" s="2">
        <v>2510</v>
      </c>
      <c r="E53" s="73" t="s">
        <v>83</v>
      </c>
      <c r="F53" s="2"/>
      <c r="G53" s="66"/>
      <c r="H53" s="27"/>
      <c r="I53" s="66"/>
      <c r="J53" s="2"/>
      <c r="K53" s="17"/>
      <c r="L53" s="64"/>
      <c r="M53" s="64"/>
      <c r="N53" s="5"/>
      <c r="O53" s="5"/>
      <c r="P53" s="5"/>
    </row>
    <row r="54" spans="1:16" hidden="1" x14ac:dyDescent="0.3">
      <c r="A54" s="99" t="s">
        <v>137</v>
      </c>
      <c r="B54" s="2">
        <v>1780</v>
      </c>
      <c r="C54" s="2">
        <v>2400</v>
      </c>
      <c r="D54" s="2">
        <v>3550</v>
      </c>
      <c r="E54" s="73" t="s">
        <v>83</v>
      </c>
      <c r="F54" s="2"/>
      <c r="G54" s="66"/>
      <c r="H54" s="27"/>
      <c r="I54" s="66"/>
      <c r="J54" s="2"/>
      <c r="K54" s="17"/>
      <c r="L54" s="64"/>
      <c r="M54" s="64"/>
      <c r="N54" s="5"/>
      <c r="O54" s="5"/>
      <c r="P54" s="5"/>
    </row>
    <row r="55" spans="1:16" x14ac:dyDescent="0.3">
      <c r="A55" s="44" t="s">
        <v>74</v>
      </c>
      <c r="F55" s="5" t="s">
        <v>75</v>
      </c>
      <c r="G55" s="14">
        <f>VLOOKUP($G$12,$A$15:$E$54,4,FALSE)</f>
        <v>850</v>
      </c>
      <c r="H55" s="6" t="s">
        <v>76</v>
      </c>
      <c r="I55" s="49"/>
    </row>
    <row r="56" spans="1:16" ht="15.6" x14ac:dyDescent="0.3">
      <c r="A56" s="44" t="s">
        <v>21</v>
      </c>
      <c r="F56" s="5" t="s">
        <v>22</v>
      </c>
      <c r="G56" s="14">
        <f>VLOOKUP($G$12,$A$15:$E$54,2,FALSE)</f>
        <v>430</v>
      </c>
      <c r="H56" s="6" t="s">
        <v>2</v>
      </c>
      <c r="I56" s="49"/>
    </row>
    <row r="57" spans="1:16" ht="15.6" x14ac:dyDescent="0.3">
      <c r="A57" s="50" t="s">
        <v>24</v>
      </c>
      <c r="B57" s="3"/>
      <c r="C57" s="3"/>
      <c r="D57" s="3"/>
      <c r="E57" s="3"/>
      <c r="F57" s="5" t="s">
        <v>23</v>
      </c>
      <c r="G57" s="10">
        <v>1.1499999999999999</v>
      </c>
      <c r="H57" s="23"/>
      <c r="I57" s="61" t="s">
        <v>63</v>
      </c>
    </row>
    <row r="58" spans="1:16" ht="15.6" x14ac:dyDescent="0.3">
      <c r="A58" s="50" t="s">
        <v>27</v>
      </c>
      <c r="B58" s="3"/>
      <c r="C58" s="3"/>
      <c r="D58" s="3"/>
      <c r="E58" s="3"/>
      <c r="F58" s="2" t="s">
        <v>61</v>
      </c>
      <c r="G58" s="25">
        <f>G56/G57</f>
        <v>373.91304347826087</v>
      </c>
      <c r="H58" s="15" t="s">
        <v>2</v>
      </c>
      <c r="I58" s="49"/>
    </row>
    <row r="59" spans="1:16" x14ac:dyDescent="0.3">
      <c r="A59" s="50"/>
      <c r="B59" s="3"/>
      <c r="C59" s="3"/>
      <c r="E59" s="3"/>
      <c r="F59" s="2" t="s">
        <v>79</v>
      </c>
      <c r="G59" s="22" t="str">
        <f>IF(G58&lt;G7,"NIESPEŁNIONY","SPEŁNIONY")</f>
        <v>SPEŁNIONY</v>
      </c>
      <c r="H59" s="23"/>
      <c r="I59" s="49"/>
    </row>
    <row r="60" spans="1:16" x14ac:dyDescent="0.3">
      <c r="A60" s="50"/>
      <c r="B60" s="3"/>
      <c r="C60" s="3"/>
      <c r="E60" s="3"/>
      <c r="F60" s="2" t="s">
        <v>28</v>
      </c>
      <c r="G60" s="26">
        <f>G7/G58</f>
        <v>0.93604651162790697</v>
      </c>
      <c r="H60" s="23"/>
      <c r="I60" s="49"/>
    </row>
    <row r="61" spans="1:16" x14ac:dyDescent="0.3">
      <c r="A61" s="116" t="s">
        <v>41</v>
      </c>
      <c r="B61" s="117"/>
      <c r="C61" s="117"/>
      <c r="D61" s="117"/>
      <c r="E61" s="117"/>
      <c r="F61" s="117"/>
      <c r="G61" s="117"/>
      <c r="H61" s="117"/>
      <c r="I61" s="118"/>
    </row>
    <row r="62" spans="1:16" x14ac:dyDescent="0.3">
      <c r="A62" s="44" t="s">
        <v>80</v>
      </c>
      <c r="G62" s="14" t="str">
        <f>VLOOKUP($G$12,$A$15:$E$54,5,FALSE)</f>
        <v>System samowiercący</v>
      </c>
      <c r="I62" s="49"/>
    </row>
    <row r="63" spans="1:16" x14ac:dyDescent="0.3">
      <c r="A63" s="44" t="s">
        <v>17</v>
      </c>
      <c r="G63" s="67">
        <v>300</v>
      </c>
      <c r="H63" s="7" t="s">
        <v>0</v>
      </c>
      <c r="I63" s="49"/>
    </row>
    <row r="64" spans="1:16" x14ac:dyDescent="0.3">
      <c r="A64" s="50" t="s">
        <v>10</v>
      </c>
      <c r="B64" s="3"/>
      <c r="C64" s="3"/>
      <c r="D64" s="3"/>
      <c r="E64" s="3"/>
      <c r="F64" s="2"/>
      <c r="G64" s="67" t="s">
        <v>3</v>
      </c>
      <c r="H64" s="9"/>
      <c r="I64" s="49"/>
    </row>
    <row r="65" spans="1:9" hidden="1" x14ac:dyDescent="0.3">
      <c r="A65" s="46"/>
      <c r="B65" s="16"/>
      <c r="C65" s="16"/>
      <c r="D65" s="16"/>
      <c r="E65" s="16"/>
      <c r="F65" s="17"/>
      <c r="G65" s="20" t="s">
        <v>3</v>
      </c>
      <c r="H65" s="19"/>
      <c r="I65" s="47"/>
    </row>
    <row r="66" spans="1:9" hidden="1" x14ac:dyDescent="0.3">
      <c r="A66" s="46"/>
      <c r="B66" s="16"/>
      <c r="C66" s="16"/>
      <c r="D66" s="16"/>
      <c r="E66" s="16"/>
      <c r="F66" s="17"/>
      <c r="G66" s="20" t="s">
        <v>4</v>
      </c>
      <c r="H66" s="19"/>
      <c r="I66" s="47"/>
    </row>
    <row r="67" spans="1:9" x14ac:dyDescent="0.3">
      <c r="A67" s="50" t="s">
        <v>84</v>
      </c>
      <c r="B67" s="3"/>
      <c r="C67" s="3"/>
      <c r="D67" s="3"/>
      <c r="E67" s="3"/>
      <c r="F67" s="2"/>
      <c r="G67" s="27" t="str">
        <f>IF(G62="System samowiercący",IF(G64="TAK","Zastosowanie rurek iniekcyjnych w systemie samowiercącym jest niemożliwe!","brak"),"brak")</f>
        <v>brak</v>
      </c>
      <c r="H67" s="9"/>
      <c r="I67" s="49"/>
    </row>
    <row r="68" spans="1:9" x14ac:dyDescent="0.3">
      <c r="A68" s="116" t="s">
        <v>42</v>
      </c>
      <c r="B68" s="117"/>
      <c r="C68" s="117"/>
      <c r="D68" s="117"/>
      <c r="E68" s="117"/>
      <c r="F68" s="117"/>
      <c r="G68" s="117"/>
      <c r="H68" s="117"/>
      <c r="I68" s="118"/>
    </row>
    <row r="69" spans="1:9" x14ac:dyDescent="0.3">
      <c r="A69" s="51" t="s">
        <v>40</v>
      </c>
      <c r="B69" s="7"/>
      <c r="C69" s="7"/>
      <c r="D69" s="7"/>
      <c r="E69" s="11"/>
      <c r="F69" s="11"/>
      <c r="G69" s="11"/>
      <c r="H69" s="11"/>
      <c r="I69" s="52"/>
    </row>
    <row r="70" spans="1:9" ht="13.2" customHeight="1" x14ac:dyDescent="0.3">
      <c r="A70" s="102" t="s">
        <v>32</v>
      </c>
      <c r="B70" s="103"/>
      <c r="C70" s="141" t="s">
        <v>30</v>
      </c>
      <c r="D70" s="142"/>
      <c r="E70" s="142"/>
      <c r="F70" s="142"/>
      <c r="G70" s="69">
        <v>1</v>
      </c>
      <c r="H70" s="29" t="s">
        <v>1</v>
      </c>
      <c r="I70" s="53"/>
    </row>
    <row r="71" spans="1:9" ht="13.2" customHeight="1" x14ac:dyDescent="0.3">
      <c r="A71" s="102" t="s">
        <v>34</v>
      </c>
      <c r="B71" s="103"/>
      <c r="C71" s="143" t="s">
        <v>35</v>
      </c>
      <c r="D71" s="144"/>
      <c r="E71" s="144"/>
      <c r="F71" s="144"/>
      <c r="G71" s="70">
        <v>2</v>
      </c>
      <c r="H71" s="29" t="s">
        <v>1</v>
      </c>
      <c r="I71" s="53"/>
    </row>
    <row r="72" spans="1:9" ht="13.2" customHeight="1" x14ac:dyDescent="0.3">
      <c r="A72" s="102" t="s">
        <v>33</v>
      </c>
      <c r="B72" s="103"/>
      <c r="C72" s="109" t="s">
        <v>31</v>
      </c>
      <c r="D72" s="110"/>
      <c r="E72" s="110"/>
      <c r="F72" s="110"/>
      <c r="G72" s="97">
        <v>1</v>
      </c>
      <c r="H72" s="29" t="s">
        <v>1</v>
      </c>
      <c r="I72" s="53"/>
    </row>
    <row r="73" spans="1:9" ht="13.2" customHeight="1" x14ac:dyDescent="0.3">
      <c r="A73" s="71"/>
      <c r="B73" s="30"/>
      <c r="C73" s="30"/>
      <c r="D73" s="30"/>
      <c r="E73" s="30"/>
      <c r="F73" s="27" t="s">
        <v>142</v>
      </c>
      <c r="G73" s="28">
        <f>SUM(G70:G72)</f>
        <v>4</v>
      </c>
      <c r="H73" s="31" t="s">
        <v>1</v>
      </c>
      <c r="I73" s="53"/>
    </row>
    <row r="74" spans="1:9" ht="13.2" customHeight="1" x14ac:dyDescent="0.3">
      <c r="A74" s="116" t="s">
        <v>153</v>
      </c>
      <c r="B74" s="117"/>
      <c r="C74" s="117"/>
      <c r="D74" s="117"/>
      <c r="E74" s="117"/>
      <c r="F74" s="117"/>
      <c r="G74" s="117"/>
      <c r="H74" s="117"/>
      <c r="I74" s="118"/>
    </row>
    <row r="75" spans="1:9" ht="13.2" customHeight="1" x14ac:dyDescent="0.3">
      <c r="A75" s="119" t="s">
        <v>5</v>
      </c>
      <c r="B75" s="120"/>
      <c r="C75" s="120"/>
      <c r="D75" s="120"/>
      <c r="E75" s="114" t="s">
        <v>147</v>
      </c>
      <c r="F75" s="112" t="s">
        <v>152</v>
      </c>
      <c r="G75" s="112"/>
      <c r="H75" s="112"/>
      <c r="I75" s="113"/>
    </row>
    <row r="76" spans="1:9" ht="13.2" customHeight="1" x14ac:dyDescent="0.3">
      <c r="A76" s="121"/>
      <c r="B76" s="122"/>
      <c r="C76" s="122"/>
      <c r="D76" s="122"/>
      <c r="E76" s="115"/>
      <c r="F76" s="101" t="s">
        <v>150</v>
      </c>
      <c r="G76" s="101"/>
      <c r="H76" s="111" t="s">
        <v>151</v>
      </c>
      <c r="I76" s="111"/>
    </row>
    <row r="77" spans="1:9" ht="25.8" customHeight="1" x14ac:dyDescent="0.3">
      <c r="A77" s="121"/>
      <c r="B77" s="122"/>
      <c r="C77" s="122"/>
      <c r="D77" s="122"/>
      <c r="E77" s="115"/>
      <c r="F77" s="77" t="s">
        <v>148</v>
      </c>
      <c r="G77" s="77" t="s">
        <v>149</v>
      </c>
      <c r="H77" s="111"/>
      <c r="I77" s="111"/>
    </row>
    <row r="78" spans="1:9" ht="13.2" customHeight="1" x14ac:dyDescent="0.3">
      <c r="A78" s="100" t="s">
        <v>6</v>
      </c>
      <c r="B78" s="101"/>
      <c r="C78" s="101"/>
      <c r="D78" s="101"/>
      <c r="E78" s="84" t="s">
        <v>37</v>
      </c>
      <c r="F78" s="78" t="s">
        <v>45</v>
      </c>
      <c r="G78" s="78" t="s">
        <v>45</v>
      </c>
      <c r="H78" s="106" t="s">
        <v>45</v>
      </c>
      <c r="I78" s="107"/>
    </row>
    <row r="79" spans="1:9" ht="13.2" customHeight="1" x14ac:dyDescent="0.3">
      <c r="A79" s="81" t="s">
        <v>30</v>
      </c>
      <c r="B79" s="79"/>
      <c r="C79" s="79"/>
      <c r="D79" s="79"/>
      <c r="E79" s="93">
        <v>60</v>
      </c>
      <c r="F79" s="94">
        <v>1.1499999999999999</v>
      </c>
      <c r="G79" s="94">
        <v>1.6</v>
      </c>
      <c r="H79" s="108">
        <v>1.6</v>
      </c>
      <c r="I79" s="108"/>
    </row>
    <row r="80" spans="1:9" ht="13.2" customHeight="1" x14ac:dyDescent="0.3">
      <c r="A80" s="81" t="s">
        <v>35</v>
      </c>
      <c r="B80" s="79"/>
      <c r="C80" s="79"/>
      <c r="D80" s="79"/>
      <c r="E80" s="93">
        <v>100</v>
      </c>
      <c r="F80" s="94">
        <v>1.1499999999999999</v>
      </c>
      <c r="G80" s="94">
        <v>1.6</v>
      </c>
      <c r="H80" s="108">
        <v>1.6</v>
      </c>
      <c r="I80" s="108"/>
    </row>
    <row r="81" spans="1:9" ht="13.2" customHeight="1" x14ac:dyDescent="0.3">
      <c r="A81" s="81" t="s">
        <v>36</v>
      </c>
      <c r="B81" s="79"/>
      <c r="C81" s="79"/>
      <c r="D81" s="79"/>
      <c r="E81" s="93">
        <v>120</v>
      </c>
      <c r="F81" s="94">
        <v>1.1499999999999999</v>
      </c>
      <c r="G81" s="94">
        <v>1.6</v>
      </c>
      <c r="H81" s="108">
        <v>1.6</v>
      </c>
      <c r="I81" s="108"/>
    </row>
    <row r="82" spans="1:9" ht="13.2" customHeight="1" x14ac:dyDescent="0.3">
      <c r="A82" s="81" t="s">
        <v>31</v>
      </c>
      <c r="B82" s="79"/>
      <c r="C82" s="79"/>
      <c r="D82" s="79"/>
      <c r="E82" s="93">
        <v>150</v>
      </c>
      <c r="F82" s="94">
        <v>1.2</v>
      </c>
      <c r="G82" s="94">
        <v>1.5</v>
      </c>
      <c r="H82" s="108">
        <v>1.5</v>
      </c>
      <c r="I82" s="108"/>
    </row>
    <row r="83" spans="1:9" ht="13.2" customHeight="1" x14ac:dyDescent="0.3">
      <c r="A83" s="81" t="s">
        <v>38</v>
      </c>
      <c r="B83" s="80"/>
      <c r="C83" s="80"/>
      <c r="D83" s="80"/>
      <c r="E83" s="93">
        <v>200</v>
      </c>
      <c r="F83" s="94">
        <v>1.2</v>
      </c>
      <c r="G83" s="94">
        <v>1.5</v>
      </c>
      <c r="H83" s="108">
        <v>1.5</v>
      </c>
      <c r="I83" s="108"/>
    </row>
    <row r="84" spans="1:9" ht="13.2" customHeight="1" x14ac:dyDescent="0.3">
      <c r="A84" s="81" t="s">
        <v>29</v>
      </c>
      <c r="B84" s="80"/>
      <c r="C84" s="80"/>
      <c r="D84" s="80"/>
      <c r="E84" s="93">
        <v>200</v>
      </c>
      <c r="F84" s="94">
        <v>1.3</v>
      </c>
      <c r="G84" s="94">
        <v>1.7</v>
      </c>
      <c r="H84" s="108">
        <v>1.7</v>
      </c>
      <c r="I84" s="108"/>
    </row>
    <row r="85" spans="1:9" ht="13.2" customHeight="1" x14ac:dyDescent="0.3">
      <c r="A85" s="81" t="s">
        <v>39</v>
      </c>
      <c r="B85" s="79"/>
      <c r="C85" s="79"/>
      <c r="D85" s="79"/>
      <c r="E85" s="93">
        <v>250</v>
      </c>
      <c r="F85" s="94">
        <v>1.3</v>
      </c>
      <c r="G85" s="94">
        <v>1.7</v>
      </c>
      <c r="H85" s="108">
        <v>1.7</v>
      </c>
      <c r="I85" s="108"/>
    </row>
    <row r="86" spans="1:9" ht="13.2" customHeight="1" x14ac:dyDescent="0.3">
      <c r="A86" s="81" t="s">
        <v>143</v>
      </c>
      <c r="B86" s="79"/>
      <c r="C86" s="79"/>
      <c r="D86" s="79"/>
      <c r="E86" s="93">
        <v>350</v>
      </c>
      <c r="F86" s="94">
        <v>1</v>
      </c>
      <c r="G86" s="94">
        <v>1</v>
      </c>
      <c r="H86" s="108">
        <v>1</v>
      </c>
      <c r="I86" s="108"/>
    </row>
    <row r="87" spans="1:9" ht="13.2" customHeight="1" x14ac:dyDescent="0.3">
      <c r="A87" s="81" t="s">
        <v>144</v>
      </c>
      <c r="B87" s="79"/>
      <c r="C87" s="79"/>
      <c r="D87" s="79"/>
      <c r="E87" s="93">
        <v>750</v>
      </c>
      <c r="F87" s="94">
        <v>1</v>
      </c>
      <c r="G87" s="94">
        <v>1</v>
      </c>
      <c r="H87" s="108">
        <v>1</v>
      </c>
      <c r="I87" s="108"/>
    </row>
    <row r="88" spans="1:9" ht="13.2" customHeight="1" x14ac:dyDescent="0.3">
      <c r="A88" s="81" t="s">
        <v>145</v>
      </c>
      <c r="B88" s="79"/>
      <c r="C88" s="79"/>
      <c r="D88" s="79"/>
      <c r="E88" s="93">
        <v>1000</v>
      </c>
      <c r="F88" s="94">
        <v>1</v>
      </c>
      <c r="G88" s="94">
        <v>1</v>
      </c>
      <c r="H88" s="108">
        <v>1</v>
      </c>
      <c r="I88" s="108"/>
    </row>
    <row r="89" spans="1:9" ht="13.2" customHeight="1" x14ac:dyDescent="0.3">
      <c r="A89" s="82" t="s">
        <v>146</v>
      </c>
      <c r="B89" s="83"/>
      <c r="C89" s="83"/>
      <c r="D89" s="83"/>
      <c r="E89" s="95">
        <v>1400</v>
      </c>
      <c r="F89" s="96">
        <v>1</v>
      </c>
      <c r="G89" s="96">
        <v>1</v>
      </c>
      <c r="H89" s="145">
        <v>1</v>
      </c>
      <c r="I89" s="145"/>
    </row>
    <row r="90" spans="1:9" ht="13.2" customHeight="1" x14ac:dyDescent="0.3">
      <c r="A90" s="116" t="s">
        <v>154</v>
      </c>
      <c r="B90" s="117"/>
      <c r="C90" s="117"/>
      <c r="D90" s="117"/>
      <c r="E90" s="117"/>
      <c r="F90" s="117"/>
      <c r="G90" s="117"/>
      <c r="H90" s="117"/>
      <c r="I90" s="118"/>
    </row>
    <row r="91" spans="1:9" s="21" customFormat="1" ht="15.6" x14ac:dyDescent="0.3">
      <c r="A91" s="54" t="s">
        <v>43</v>
      </c>
      <c r="B91" s="138" t="s">
        <v>5</v>
      </c>
      <c r="C91" s="138"/>
      <c r="D91" s="138"/>
      <c r="E91" s="34" t="s">
        <v>44</v>
      </c>
      <c r="F91" s="35" t="s">
        <v>45</v>
      </c>
      <c r="G91" s="36" t="s">
        <v>46</v>
      </c>
      <c r="H91" s="12"/>
      <c r="I91" s="53"/>
    </row>
    <row r="92" spans="1:9" s="21" customFormat="1" x14ac:dyDescent="0.3">
      <c r="A92" s="55" t="s">
        <v>6</v>
      </c>
      <c r="B92" s="139" t="s">
        <v>6</v>
      </c>
      <c r="C92" s="139"/>
      <c r="D92" s="139"/>
      <c r="E92" s="37" t="s">
        <v>20</v>
      </c>
      <c r="F92" s="37" t="s">
        <v>6</v>
      </c>
      <c r="G92" s="38" t="s">
        <v>7</v>
      </c>
      <c r="H92" s="12"/>
      <c r="I92" s="53"/>
    </row>
    <row r="93" spans="1:9" x14ac:dyDescent="0.3">
      <c r="A93" s="55">
        <v>1</v>
      </c>
      <c r="B93" s="140" t="str">
        <f>C70</f>
        <v>Grunty spoiste, plastyczne</v>
      </c>
      <c r="C93" s="140"/>
      <c r="D93" s="140"/>
      <c r="E93" s="39">
        <f>VLOOKUP($C$70,$A$79:$I$89,5,FALSE)</f>
        <v>60</v>
      </c>
      <c r="F93" s="40">
        <f>IF($G$62="System samowiercący",VLOOKUP($C$70,$A$79:$I$89,8,FALSE),IF($G$62="System tradycyjny z przewiertem wstępnym",IF($G$64="NIE",VLOOKUP($C$70,$A$79:$I$89,6,FALSE),VLOOKUP($C$70,$A$79:$I$89,7,FALSE))))</f>
        <v>1.6</v>
      </c>
      <c r="G93" s="41">
        <f>$G$63*PI()*E93*F93/1000*G70</f>
        <v>90.477868423386042</v>
      </c>
      <c r="H93" s="1"/>
      <c r="I93" s="53"/>
    </row>
    <row r="94" spans="1:9" x14ac:dyDescent="0.3">
      <c r="A94" s="55">
        <v>2</v>
      </c>
      <c r="B94" s="140" t="str">
        <f>C71</f>
        <v>Grunty spoiste, twardoplastyczne</v>
      </c>
      <c r="C94" s="140"/>
      <c r="D94" s="140"/>
      <c r="E94" s="39">
        <f>VLOOKUP($C$71,$A$79:$I$89,5,FALSE)</f>
        <v>100</v>
      </c>
      <c r="F94" s="40">
        <f>IF($G$62="System samowiercący",VLOOKUP($C$71,$A$79:$I$89,8,FALSE),IF($G$62="System tradycyjny z przewiertem wstępnym",IF($G$64="NIE",VLOOKUP($C$71,$A$79:$I$89,6,FALSE),VLOOKUP($C$71,$A$79:$I$89,7,FALSE))))</f>
        <v>1.6</v>
      </c>
      <c r="G94" s="41">
        <f>$G$63*PI()*E94*F94/1000*G71</f>
        <v>301.59289474462014</v>
      </c>
      <c r="H94" s="1"/>
      <c r="I94" s="53"/>
    </row>
    <row r="95" spans="1:9" x14ac:dyDescent="0.3">
      <c r="A95" s="55">
        <v>3</v>
      </c>
      <c r="B95" s="140" t="str">
        <f>C72</f>
        <v>Piaski drobne do grubych, średnio zagęszczone</v>
      </c>
      <c r="C95" s="140"/>
      <c r="D95" s="140"/>
      <c r="E95" s="39">
        <f>VLOOKUP($C$72,$A$79:$I$89,5,FALSE)</f>
        <v>150</v>
      </c>
      <c r="F95" s="40">
        <f>IF($G$62="System samowiercący",VLOOKUP($C$72,$A$79:$I$89,8,FALSE),IF($G$62="System tradycyjny z przewiertem wstępnym",IF($G$64="NIE",VLOOKUP($C$72,$A$79:$I$89,6,FALSE),VLOOKUP($C$72,$A$79:$I$89,7,FALSE))))</f>
        <v>1.5</v>
      </c>
      <c r="G95" s="41">
        <f>$G$63*PI()*E95*F95/1000*G72</f>
        <v>212.05750411731103</v>
      </c>
      <c r="H95" s="1"/>
      <c r="I95" s="53"/>
    </row>
    <row r="96" spans="1:9" ht="15" x14ac:dyDescent="0.3">
      <c r="A96" s="71"/>
      <c r="F96" s="32" t="s">
        <v>65</v>
      </c>
      <c r="G96" s="13">
        <f>SUM(G93:G95)</f>
        <v>604.12826728531718</v>
      </c>
      <c r="H96" s="33" t="s">
        <v>2</v>
      </c>
      <c r="I96" s="53"/>
    </row>
    <row r="97" spans="1:9" x14ac:dyDescent="0.3">
      <c r="A97" s="116" t="s">
        <v>155</v>
      </c>
      <c r="B97" s="117"/>
      <c r="C97" s="117"/>
      <c r="D97" s="117"/>
      <c r="E97" s="117"/>
      <c r="F97" s="117"/>
      <c r="G97" s="117"/>
      <c r="H97" s="117"/>
      <c r="I97" s="118"/>
    </row>
    <row r="98" spans="1:9" x14ac:dyDescent="0.3">
      <c r="A98" s="102" t="s">
        <v>19</v>
      </c>
      <c r="B98" s="103"/>
      <c r="C98" s="103"/>
      <c r="D98" s="103"/>
      <c r="E98" s="103"/>
      <c r="F98" s="5" t="s">
        <v>11</v>
      </c>
      <c r="G98" s="67">
        <v>1</v>
      </c>
      <c r="H98" s="1"/>
      <c r="I98" s="49"/>
    </row>
    <row r="99" spans="1:9" hidden="1" x14ac:dyDescent="0.3">
      <c r="A99" s="46"/>
      <c r="B99" s="16"/>
      <c r="C99" s="16"/>
      <c r="D99" s="16"/>
      <c r="E99" s="16"/>
      <c r="F99" s="17"/>
      <c r="G99" s="20">
        <v>1</v>
      </c>
      <c r="H99" s="75">
        <v>1.4</v>
      </c>
      <c r="I99" s="48"/>
    </row>
    <row r="100" spans="1:9" hidden="1" x14ac:dyDescent="0.3">
      <c r="A100" s="46"/>
      <c r="B100" s="16"/>
      <c r="C100" s="16"/>
      <c r="D100" s="16"/>
      <c r="E100" s="16"/>
      <c r="F100" s="17"/>
      <c r="G100" s="20">
        <v>2</v>
      </c>
      <c r="H100" s="75">
        <v>1.35</v>
      </c>
      <c r="I100" s="48"/>
    </row>
    <row r="101" spans="1:9" hidden="1" x14ac:dyDescent="0.3">
      <c r="A101" s="46"/>
      <c r="B101" s="16"/>
      <c r="C101" s="16"/>
      <c r="D101" s="16"/>
      <c r="E101" s="16"/>
      <c r="F101" s="17"/>
      <c r="G101" s="20">
        <v>3</v>
      </c>
      <c r="H101" s="75">
        <v>1.33</v>
      </c>
      <c r="I101" s="48"/>
    </row>
    <row r="102" spans="1:9" hidden="1" x14ac:dyDescent="0.3">
      <c r="A102" s="46"/>
      <c r="B102" s="16"/>
      <c r="C102" s="16"/>
      <c r="D102" s="16"/>
      <c r="E102" s="16"/>
      <c r="F102" s="17"/>
      <c r="G102" s="20">
        <v>4</v>
      </c>
      <c r="H102" s="75">
        <v>1.31</v>
      </c>
      <c r="I102" s="48"/>
    </row>
    <row r="103" spans="1:9" hidden="1" x14ac:dyDescent="0.3">
      <c r="A103" s="46"/>
      <c r="B103" s="16"/>
      <c r="C103" s="16"/>
      <c r="D103" s="16"/>
      <c r="E103" s="16"/>
      <c r="F103" s="17"/>
      <c r="G103" s="20">
        <v>5</v>
      </c>
      <c r="H103" s="75">
        <v>1.29</v>
      </c>
      <c r="I103" s="48"/>
    </row>
    <row r="104" spans="1:9" hidden="1" x14ac:dyDescent="0.3">
      <c r="A104" s="46"/>
      <c r="B104" s="16"/>
      <c r="C104" s="16"/>
      <c r="D104" s="16"/>
      <c r="E104" s="16"/>
      <c r="F104" s="17"/>
      <c r="G104" s="20">
        <v>7</v>
      </c>
      <c r="H104" s="75">
        <v>1.27</v>
      </c>
      <c r="I104" s="48"/>
    </row>
    <row r="105" spans="1:9" hidden="1" x14ac:dyDescent="0.3">
      <c r="A105" s="46"/>
      <c r="B105" s="16"/>
      <c r="C105" s="16"/>
      <c r="D105" s="16"/>
      <c r="E105" s="16"/>
      <c r="F105" s="17"/>
      <c r="G105" s="20" t="s">
        <v>12</v>
      </c>
      <c r="H105" s="75">
        <v>1.25</v>
      </c>
      <c r="I105" s="48"/>
    </row>
    <row r="106" spans="1:9" ht="15.6" x14ac:dyDescent="0.3">
      <c r="A106" s="50" t="s">
        <v>13</v>
      </c>
      <c r="B106" s="3"/>
      <c r="C106" s="3"/>
      <c r="D106" s="3"/>
      <c r="E106" s="3"/>
      <c r="F106" s="2" t="s">
        <v>18</v>
      </c>
      <c r="G106" s="8">
        <f>VLOOKUP($G$98,$G$99:$H$105,2,FALSE)</f>
        <v>1.4</v>
      </c>
      <c r="H106" s="9"/>
      <c r="I106" s="61" t="s">
        <v>66</v>
      </c>
    </row>
    <row r="107" spans="1:9" ht="15.6" x14ac:dyDescent="0.3">
      <c r="A107" s="44" t="s">
        <v>87</v>
      </c>
      <c r="F107" s="5" t="s">
        <v>47</v>
      </c>
      <c r="G107" s="8">
        <f>IF(G8="wyciągające / zmienne",1.15,1.1)</f>
        <v>1.1499999999999999</v>
      </c>
      <c r="I107" s="61" t="s">
        <v>64</v>
      </c>
    </row>
    <row r="108" spans="1:9" ht="15.6" x14ac:dyDescent="0.3">
      <c r="A108" s="44" t="s">
        <v>88</v>
      </c>
      <c r="F108" s="5" t="s">
        <v>49</v>
      </c>
      <c r="G108" s="14">
        <f>G96/(G106*G107)</f>
        <v>375.23494862442061</v>
      </c>
      <c r="H108" s="7" t="s">
        <v>2</v>
      </c>
      <c r="I108" s="45"/>
    </row>
    <row r="109" spans="1:9" x14ac:dyDescent="0.3">
      <c r="A109" s="44"/>
      <c r="E109" s="3"/>
      <c r="F109" s="2" t="s">
        <v>50</v>
      </c>
      <c r="G109" s="22" t="str">
        <f>IF(G108&lt;G7,"NIESPEŁNIONY","SPEŁNIONY")</f>
        <v>SPEŁNIONY</v>
      </c>
      <c r="I109" s="45"/>
    </row>
    <row r="110" spans="1:9" x14ac:dyDescent="0.3">
      <c r="A110" s="44"/>
      <c r="E110" s="3"/>
      <c r="F110" s="2" t="s">
        <v>51</v>
      </c>
      <c r="G110" s="26">
        <f>G7/G108</f>
        <v>0.93274893845328166</v>
      </c>
      <c r="I110" s="45"/>
    </row>
    <row r="111" spans="1:9" x14ac:dyDescent="0.3">
      <c r="A111" s="116" t="s">
        <v>156</v>
      </c>
      <c r="B111" s="117"/>
      <c r="C111" s="117"/>
      <c r="D111" s="117"/>
      <c r="E111" s="117"/>
      <c r="F111" s="117"/>
      <c r="G111" s="117"/>
      <c r="H111" s="117"/>
      <c r="I111" s="118"/>
    </row>
    <row r="112" spans="1:9" s="91" customFormat="1" ht="15.6" x14ac:dyDescent="0.3">
      <c r="A112" s="88" t="s">
        <v>98</v>
      </c>
      <c r="B112" s="89"/>
      <c r="C112" s="89"/>
      <c r="D112" s="89"/>
      <c r="E112" s="89"/>
      <c r="F112" s="2" t="s">
        <v>59</v>
      </c>
      <c r="G112" s="92">
        <v>0.5</v>
      </c>
      <c r="H112" s="7" t="s">
        <v>1</v>
      </c>
      <c r="I112" s="90"/>
    </row>
    <row r="113" spans="1:9" ht="15.6" x14ac:dyDescent="0.3">
      <c r="A113" s="44" t="s">
        <v>89</v>
      </c>
      <c r="F113" s="2" t="s">
        <v>57</v>
      </c>
      <c r="G113" s="92">
        <v>3</v>
      </c>
      <c r="H113" s="7" t="s">
        <v>1</v>
      </c>
      <c r="I113" s="45"/>
    </row>
    <row r="114" spans="1:9" x14ac:dyDescent="0.3">
      <c r="A114" s="132" t="s">
        <v>67</v>
      </c>
      <c r="B114" s="133"/>
      <c r="C114" s="133"/>
      <c r="D114" s="133"/>
      <c r="E114" s="133"/>
      <c r="F114" s="133"/>
      <c r="G114" s="133"/>
      <c r="H114" s="133"/>
      <c r="I114" s="134"/>
    </row>
    <row r="115" spans="1:9" ht="15.6" x14ac:dyDescent="0.3">
      <c r="A115" s="44" t="s">
        <v>90</v>
      </c>
      <c r="E115" s="3"/>
      <c r="F115" s="2" t="s">
        <v>58</v>
      </c>
      <c r="G115" s="92">
        <v>2</v>
      </c>
      <c r="H115" s="7" t="s">
        <v>1</v>
      </c>
      <c r="I115" s="45"/>
    </row>
    <row r="116" spans="1:9" ht="25.8" customHeight="1" x14ac:dyDescent="0.3">
      <c r="A116" s="135" t="s">
        <v>85</v>
      </c>
      <c r="B116" s="136"/>
      <c r="C116" s="136"/>
      <c r="D116" s="136"/>
      <c r="E116" s="136"/>
      <c r="F116" s="136"/>
      <c r="G116" s="136"/>
      <c r="H116" s="136"/>
      <c r="I116" s="137"/>
    </row>
    <row r="117" spans="1:9" ht="15.6" x14ac:dyDescent="0.3">
      <c r="A117" s="44" t="s">
        <v>91</v>
      </c>
      <c r="E117" s="3"/>
      <c r="F117" s="2" t="s">
        <v>60</v>
      </c>
      <c r="G117" s="42">
        <f>G73+G112+G113+G115</f>
        <v>9.5</v>
      </c>
      <c r="H117" s="7" t="s">
        <v>1</v>
      </c>
      <c r="I117" s="45"/>
    </row>
    <row r="118" spans="1:9" ht="15.6" x14ac:dyDescent="0.3">
      <c r="A118" s="44" t="s">
        <v>92</v>
      </c>
      <c r="E118" s="3"/>
      <c r="F118" s="2" t="s">
        <v>62</v>
      </c>
      <c r="G118" s="43">
        <f>G58</f>
        <v>373.91304347826087</v>
      </c>
      <c r="H118" s="7" t="s">
        <v>2</v>
      </c>
      <c r="I118" s="45"/>
    </row>
    <row r="119" spans="1:9" ht="15.6" x14ac:dyDescent="0.3">
      <c r="A119" s="44" t="s">
        <v>93</v>
      </c>
      <c r="E119" s="3"/>
      <c r="F119" s="2" t="s">
        <v>48</v>
      </c>
      <c r="G119" s="43">
        <f>G108</f>
        <v>375.23494862442061</v>
      </c>
      <c r="H119" s="7" t="s">
        <v>2</v>
      </c>
      <c r="I119" s="45"/>
    </row>
    <row r="120" spans="1:9" ht="15.6" x14ac:dyDescent="0.3">
      <c r="A120" s="44" t="s">
        <v>94</v>
      </c>
      <c r="E120" s="3"/>
      <c r="F120" s="2" t="s">
        <v>16</v>
      </c>
      <c r="G120" s="43">
        <f>G7</f>
        <v>350</v>
      </c>
      <c r="H120" s="7" t="s">
        <v>2</v>
      </c>
      <c r="I120" s="45"/>
    </row>
    <row r="121" spans="1:9" x14ac:dyDescent="0.3">
      <c r="A121" s="116" t="s">
        <v>157</v>
      </c>
      <c r="B121" s="117"/>
      <c r="C121" s="117"/>
      <c r="D121" s="117"/>
      <c r="E121" s="117"/>
      <c r="F121" s="117"/>
      <c r="G121" s="117"/>
      <c r="H121" s="117"/>
      <c r="I121" s="118"/>
    </row>
    <row r="122" spans="1:9" x14ac:dyDescent="0.3">
      <c r="A122" s="56" t="s">
        <v>99</v>
      </c>
      <c r="F122" s="5"/>
      <c r="G122" s="28"/>
      <c r="I122" s="45"/>
    </row>
    <row r="123" spans="1:9" ht="26.4" customHeight="1" x14ac:dyDescent="0.3">
      <c r="A123" s="102" t="s">
        <v>159</v>
      </c>
      <c r="B123" s="103"/>
      <c r="C123" s="103"/>
      <c r="D123" s="103"/>
      <c r="E123" s="103"/>
      <c r="F123" s="103"/>
      <c r="G123" s="103"/>
      <c r="H123" s="103"/>
      <c r="I123" s="104"/>
    </row>
    <row r="124" spans="1:9" x14ac:dyDescent="0.3">
      <c r="A124" s="116" t="s">
        <v>158</v>
      </c>
      <c r="B124" s="117"/>
      <c r="C124" s="117"/>
      <c r="D124" s="117"/>
      <c r="E124" s="117"/>
      <c r="F124" s="117"/>
      <c r="G124" s="117"/>
      <c r="H124" s="117"/>
      <c r="I124" s="118"/>
    </row>
    <row r="125" spans="1:9" x14ac:dyDescent="0.3">
      <c r="A125" s="44" t="s">
        <v>52</v>
      </c>
      <c r="I125" s="45"/>
    </row>
    <row r="126" spans="1:9" x14ac:dyDescent="0.3">
      <c r="A126" s="44" t="s">
        <v>53</v>
      </c>
      <c r="I126" s="45"/>
    </row>
    <row r="127" spans="1:9" x14ac:dyDescent="0.3">
      <c r="A127" s="44" t="s">
        <v>54</v>
      </c>
      <c r="I127" s="45"/>
    </row>
    <row r="128" spans="1:9" x14ac:dyDescent="0.3">
      <c r="A128" s="44" t="s">
        <v>55</v>
      </c>
      <c r="I128" s="45"/>
    </row>
    <row r="129" spans="1:9" x14ac:dyDescent="0.3">
      <c r="A129" s="57" t="s">
        <v>56</v>
      </c>
      <c r="B129" s="58"/>
      <c r="C129" s="58"/>
      <c r="D129" s="58"/>
      <c r="E129" s="58"/>
      <c r="F129" s="58"/>
      <c r="G129" s="58"/>
      <c r="H129" s="59"/>
      <c r="I129" s="60"/>
    </row>
  </sheetData>
  <sheetProtection password="FA61" sheet="1" objects="1" scenarios="1" selectLockedCells="1"/>
  <mergeCells count="52">
    <mergeCell ref="A121:I121"/>
    <mergeCell ref="H83:I83"/>
    <mergeCell ref="H84:I84"/>
    <mergeCell ref="H85:I85"/>
    <mergeCell ref="H86:I86"/>
    <mergeCell ref="H87:I87"/>
    <mergeCell ref="H88:I88"/>
    <mergeCell ref="H89:I89"/>
    <mergeCell ref="A124:I124"/>
    <mergeCell ref="A111:I111"/>
    <mergeCell ref="A114:I114"/>
    <mergeCell ref="A116:I116"/>
    <mergeCell ref="A2:I2"/>
    <mergeCell ref="A90:I90"/>
    <mergeCell ref="B91:D91"/>
    <mergeCell ref="B92:D92"/>
    <mergeCell ref="B95:D95"/>
    <mergeCell ref="B94:D94"/>
    <mergeCell ref="B93:D93"/>
    <mergeCell ref="A72:B72"/>
    <mergeCell ref="C70:F70"/>
    <mergeCell ref="C71:F71"/>
    <mergeCell ref="A97:I97"/>
    <mergeCell ref="A98:E98"/>
    <mergeCell ref="A75:D77"/>
    <mergeCell ref="A1:I1"/>
    <mergeCell ref="A6:I6"/>
    <mergeCell ref="A68:I68"/>
    <mergeCell ref="D5:I5"/>
    <mergeCell ref="A5:C5"/>
    <mergeCell ref="A3:C3"/>
    <mergeCell ref="A4:C4"/>
    <mergeCell ref="D3:I3"/>
    <mergeCell ref="D4:I4"/>
    <mergeCell ref="A11:I11"/>
    <mergeCell ref="A61:I61"/>
    <mergeCell ref="A78:D78"/>
    <mergeCell ref="A123:I123"/>
    <mergeCell ref="G8:H8"/>
    <mergeCell ref="H78:I78"/>
    <mergeCell ref="H79:I79"/>
    <mergeCell ref="H80:I80"/>
    <mergeCell ref="H81:I81"/>
    <mergeCell ref="H82:I82"/>
    <mergeCell ref="C72:F72"/>
    <mergeCell ref="A70:B70"/>
    <mergeCell ref="A71:B71"/>
    <mergeCell ref="F76:G76"/>
    <mergeCell ref="H76:I77"/>
    <mergeCell ref="F75:I75"/>
    <mergeCell ref="E75:E77"/>
    <mergeCell ref="A74:I74"/>
  </mergeCells>
  <conditionalFormatting sqref="G59">
    <cfRule type="cellIs" dxfId="4" priority="4" operator="equal">
      <formula>"SPEŁNIONY"</formula>
    </cfRule>
    <cfRule type="cellIs" dxfId="3" priority="5" operator="equal">
      <formula>"NIESPEŁNIONY"</formula>
    </cfRule>
  </conditionalFormatting>
  <conditionalFormatting sqref="G109">
    <cfRule type="cellIs" dxfId="2" priority="2" operator="equal">
      <formula>"SPEŁNIONY"</formula>
    </cfRule>
    <cfRule type="cellIs" dxfId="1" priority="3" operator="equal">
      <formula>"NIESPEŁNIONY"</formula>
    </cfRule>
  </conditionalFormatting>
  <conditionalFormatting sqref="G67">
    <cfRule type="cellIs" dxfId="0" priority="1" operator="equal">
      <formula>"Zastosowanie rurek iniekcyjnych w systemie samowiercącym jest niemożliwe!"</formula>
    </cfRule>
  </conditionalFormatting>
  <dataValidations disablePrompts="1" count="7">
    <dataValidation type="whole" operator="lessThanOrEqual" allowBlank="1" showErrorMessage="1" errorTitle="Nieprawidłowa średnica" error="Podaj liczbę całkowitą nie większą niż 300mm" sqref="G63">
      <formula1>300</formula1>
    </dataValidation>
    <dataValidation type="list" allowBlank="1" showInputMessage="1" showErrorMessage="1" sqref="G64">
      <formula1>$G$65:$G$66</formula1>
    </dataValidation>
    <dataValidation type="list" allowBlank="1" showInputMessage="1" showErrorMessage="1" sqref="G98">
      <formula1>$G$99:$G$105</formula1>
    </dataValidation>
    <dataValidation type="list" allowBlank="1" showInputMessage="1" showErrorMessage="1" sqref="G8">
      <formula1>$G$9:$G$10</formula1>
    </dataValidation>
    <dataValidation type="list" allowBlank="1" showInputMessage="1" showErrorMessage="1" sqref="G12">
      <formula1>$A$15:$A$54</formula1>
    </dataValidation>
    <dataValidation type="list" allowBlank="1" showInputMessage="1" showErrorMessage="1" sqref="C73">
      <formula1>$A$79:$A$85</formula1>
    </dataValidation>
    <dataValidation type="list" allowBlank="1" showInputMessage="1" showErrorMessage="1" sqref="C70:F72">
      <formula1>$A$79:$A$89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&amp;R&amp;D &amp;T</oddFooter>
  </headerFooter>
  <colBreaks count="1" manualBreakCount="1">
    <brk id="9" max="260" man="1"/>
  </colBreaks>
  <ignoredErrors>
    <ignoredError sqref="G110 G5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Mikropale i gwoździe SAS i ANP</vt:lpstr>
      <vt:lpstr>'Mikropale i gwoździe SAS i ANP'!Obszar_wydruku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2020-02-19T13:57:43Z</dcterms:modified>
</cp:coreProperties>
</file>